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B:\Planeación\2024\Indicadores\"/>
    </mc:Choice>
  </mc:AlternateContent>
  <bookViews>
    <workbookView xWindow="0" yWindow="0" windowWidth="9630" windowHeight="3435"/>
  </bookViews>
  <sheets>
    <sheet name="Septiembre 2024" sheetId="6" r:id="rId1"/>
  </sheets>
  <definedNames>
    <definedName name="_xlnm.Print_Titles" localSheetId="0">'Septiembre 2024'!$8:$8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3" i="6" l="1"/>
  <c r="I31" i="6" l="1"/>
  <c r="K28" i="6" l="1"/>
  <c r="K13" i="6" l="1"/>
  <c r="K64" i="6" l="1"/>
  <c r="K50" i="6" l="1"/>
  <c r="K49" i="6"/>
  <c r="K48" i="6"/>
  <c r="K47" i="6"/>
  <c r="K46" i="6"/>
  <c r="K33" i="6"/>
  <c r="K44" i="6"/>
  <c r="K42" i="6" l="1"/>
  <c r="K38" i="6" l="1"/>
  <c r="K19" i="6" l="1"/>
  <c r="K18" i="6" l="1"/>
  <c r="K17" i="6"/>
  <c r="K73" i="6" l="1"/>
  <c r="K62" i="6" l="1"/>
  <c r="K60" i="6"/>
  <c r="K32" i="6" l="1"/>
  <c r="K55" i="6" l="1"/>
  <c r="K52" i="6"/>
  <c r="K51" i="6"/>
  <c r="K45" i="6"/>
  <c r="K40" i="6"/>
  <c r="K14" i="6" l="1"/>
  <c r="K83" i="6"/>
  <c r="K82" i="6"/>
  <c r="K81" i="6"/>
  <c r="K80" i="6"/>
  <c r="K79" i="6"/>
  <c r="K78" i="6"/>
  <c r="K77" i="6"/>
  <c r="K76" i="6"/>
  <c r="K75" i="6"/>
  <c r="K74" i="6"/>
  <c r="K72" i="6"/>
  <c r="K71" i="6"/>
  <c r="K70" i="6"/>
  <c r="K69" i="6"/>
  <c r="K68" i="6"/>
  <c r="K67" i="6"/>
  <c r="K66" i="6"/>
  <c r="K65" i="6"/>
  <c r="K59" i="6"/>
  <c r="K58" i="6"/>
  <c r="K57" i="6"/>
  <c r="K56" i="6"/>
  <c r="K54" i="6"/>
  <c r="K53" i="6"/>
  <c r="K43" i="6"/>
  <c r="K41" i="6"/>
  <c r="K39" i="6"/>
  <c r="K37" i="6"/>
  <c r="K36" i="6"/>
  <c r="K35" i="6"/>
  <c r="K34" i="6"/>
  <c r="K31" i="6"/>
  <c r="K30" i="6"/>
  <c r="K29" i="6"/>
  <c r="K27" i="6"/>
  <c r="K26" i="6"/>
  <c r="K25" i="6"/>
  <c r="K24" i="6"/>
  <c r="K23" i="6"/>
  <c r="K22" i="6"/>
  <c r="K21" i="6"/>
  <c r="K16" i="6"/>
  <c r="K15" i="6"/>
  <c r="K12" i="6"/>
  <c r="K11" i="6"/>
  <c r="K10" i="6"/>
  <c r="K9" i="6"/>
</calcChain>
</file>

<file path=xl/sharedStrings.xml><?xml version="1.0" encoding="utf-8"?>
<sst xmlns="http://schemas.openxmlformats.org/spreadsheetml/2006/main" count="497" uniqueCount="269">
  <si>
    <t>Proceso</t>
  </si>
  <si>
    <t>Nombre del Indicador</t>
  </si>
  <si>
    <t>Descripción del Indicador</t>
  </si>
  <si>
    <t>Fórmula</t>
  </si>
  <si>
    <t>Unidad de Medida</t>
  </si>
  <si>
    <t>Periodicidad</t>
  </si>
  <si>
    <t>Tendencia</t>
  </si>
  <si>
    <t>Área Responsable</t>
  </si>
  <si>
    <t>IND-GJ-01 - Derechos de petición tramitados</t>
  </si>
  <si>
    <t>Medir la gestión de la Oficina Asesora Jurídica en relación con la gestión de los derechos de petición.</t>
  </si>
  <si>
    <t>∑ de Derechos de Petición Gestionados por la Oficina Asesora Jurídica en el Periodo Evaluado</t>
  </si>
  <si>
    <t>Número</t>
  </si>
  <si>
    <t>Trimestral</t>
  </si>
  <si>
    <t>Constante</t>
  </si>
  <si>
    <t>% de Cumplimiento</t>
  </si>
  <si>
    <t>N/A</t>
  </si>
  <si>
    <t>Gestión Jurídica</t>
  </si>
  <si>
    <t>Oficina Asesora Jurídica</t>
  </si>
  <si>
    <t>IND-GJ-02 - Emisión de conceptos jurídicos</t>
  </si>
  <si>
    <t>Número de conceptos jurídicos solicitados por las áreas y por interesados externos.</t>
  </si>
  <si>
    <t>∑ de concpetos jurídicos emitidos en el periodo evaluado</t>
  </si>
  <si>
    <t>Semestral</t>
  </si>
  <si>
    <t>IND-GJ-03 - Oportunidad en las respuestas a clientes internos</t>
  </si>
  <si>
    <t>Respuestas a las solicitudes de elaboración de documentos, revisión de documentos o texto, etc., realizadas por las diferentes áreas.</t>
  </si>
  <si>
    <t>(Número de Respuestas Emitidas Oportunamente en el Periodo Evaluado/ Total Respuestas Esperadas Emitir en el Periodo Evaluado) * 100</t>
  </si>
  <si>
    <t>Porcentaje</t>
  </si>
  <si>
    <t>Creciente</t>
  </si>
  <si>
    <t>IND-GJ-04 - Porcentaje de fallos con sentencia definitiva a favor de la Entidad</t>
  </si>
  <si>
    <t>Procesos judiciales a favor o en contra, en donde el  el juez ha emitido una sentencia definitiva con favorabilidad para la Entidad.</t>
  </si>
  <si>
    <t>(Número de Fallos con Sentencia Definitiva a Favor de la Entidad en el Periodo Evaluado / Número Total de Fallos Definitiva en el Periodo Evaluado) * 100</t>
  </si>
  <si>
    <t>IND-GJ-05 - Número de capacitaciones brindadas en temas jurídicos</t>
  </si>
  <si>
    <t>Capacitaciones realizadas por la Oficina Asesora Jurídica a las diferente áreas en temas jurídicos.</t>
  </si>
  <si>
    <t>∑ Capacitaciones Brindadas en Temas Jurídicos</t>
  </si>
  <si>
    <t>IND-GJ-06 - Número de reuniones con apoyo jurídico</t>
  </si>
  <si>
    <t>Participación de la Oficina Asesora Jurídica en reuniones convocadas por las áreas al interior y externas a la Entidad donde se requiera el apoyo jurídico de la Oficina.</t>
  </si>
  <si>
    <t>∑ Número de Asistencias a Reuniones con Apoyo de la Oficina Asesora Jurídica</t>
  </si>
  <si>
    <t>IND-GJ-08 - Oportunidad en la presentación de informes de ley</t>
  </si>
  <si>
    <t>Informes que la Oficina Asesora Jurídica debe presentar a entes externos en los términos establecidos por la ley.</t>
  </si>
  <si>
    <t>(Número de Informes Presentados Oportunamente en el Periodo Evaluado / Total de Informes Establecidos por la Ley para Presentarse en el Perido Evaluado) * 100</t>
  </si>
  <si>
    <t>Gestión de la Contratación</t>
  </si>
  <si>
    <t>IND-GCO-01 - Ejecución del plan anual de adquisiciones</t>
  </si>
  <si>
    <t>SAF - Contratos</t>
  </si>
  <si>
    <t>Monitoreo y seguimiento a la ejecución de los procesos contractuales definidos en el Plan de Contratación, con base en la identificación y planeación realizada por las áreas para la adquisición de los bienes, obras y servicios necesarios para el buen funcionamiento y cumplimiento de los objetivos institucionales.</t>
  </si>
  <si>
    <t>(Presupuesto de las Actividades del Plan de Contratación Ejecutado en el Periodo Evaluado / Presupuesto de las Actividades del Plan de Contratación Programado a Ejecutar en el Periodo Evaluado) * 100</t>
  </si>
  <si>
    <t>IND-GCO-02 - Liquidación de Contratos</t>
  </si>
  <si>
    <t>Tiempo promedio que toma la Entidad para liquidar los contratos una vez finalizados.</t>
  </si>
  <si>
    <t>Decreciente</t>
  </si>
  <si>
    <t>Meses</t>
  </si>
  <si>
    <t>IND-GCO-04 - Actualización del plan anual de adquisiciones</t>
  </si>
  <si>
    <t>Las entidades públicas deben actualizar el Plan Anual de Adquisiciones por lo menos una vez al año y publicarse a más tardar el 31 de julio de cada vigencia.</t>
  </si>
  <si>
    <t>Número de Actualizaciones Realizadas al Plan Anual de Adquisiciones en la Vigencia &lt;= Número Máximo de Modificaciones Programadas para la Vigencia</t>
  </si>
  <si>
    <t>IND-GCO-05 - Porcentaje de contratos con modificaciones de sus condiciones</t>
  </si>
  <si>
    <t>Indentifica si se está realizando la recopilaión de la información necesaria para estructurar los estudios previos que permitan definir de manera efectiva aquellos elementos escenciales como el objeto, las obligaciones, los bienes y/o servicios, los costos, plázos, etc.</t>
  </si>
  <si>
    <t>(Número de Contratos que fueron Modificados en el Periodo Evaluado / Número Total de Contratos que se Encuentran en Ejecución o fueron Ejecutados en el Periodo Evaluado) * 100</t>
  </si>
  <si>
    <t>IND-GCO-06 - Porcentaje de contratos terminados atípicamente</t>
  </si>
  <si>
    <t>Porcentaje de contratos suscritos que han presentado un comportamiento atípico en su ejecución (suspensiones, sanciones, cancelaciones, hacer efectivas las garantías, etc.) y su terminación ha requerido el uso de mecanismos diferentes a los establecidos en el mismo contrato.</t>
  </si>
  <si>
    <t>(Número de Contratos Terminados Atípicamente en el Perido Evaluado) / (Número Total de Contratos Terminados en el Periodo Evaluado) * 100</t>
  </si>
  <si>
    <t>Anual</t>
  </si>
  <si>
    <t>IND-GC-01 - Número de seguidores en las redes sociales</t>
  </si>
  <si>
    <t>Gestión de la Comunicación</t>
  </si>
  <si>
    <t>Comunicaciones</t>
  </si>
  <si>
    <t>Personas interesadas en la información que publica la UIAF en las redes sociales y en el sitio Web</t>
  </si>
  <si>
    <t>∑ Seguidores de la Entidad en las Redes Sociales</t>
  </si>
  <si>
    <t>IND-EC-01 - Oportunidad en la presentación de informes a entes externos</t>
  </si>
  <si>
    <t>Informes presentados a los entes externos en los términos establecidos por la Ley a cargo de la Oficina de Control Interno.</t>
  </si>
  <si>
    <t>IND-EC-02 - Porcentaje de cumplimiento del programa anual de auditorías</t>
  </si>
  <si>
    <t>Medición del nivel de cumplimiento de los elementos del Programa Anual de de Auditorías y Seguimientos (cronograma, recursos, tiempos, metodologías, etc.)</t>
  </si>
  <si>
    <t>(Número de Auditorías Desarrollads en el Periodo / Número Total de Auditorías Programadas para el Periodo) * 100</t>
  </si>
  <si>
    <t>IND-EC-04 - Avance en la implementación del plan de manejo de riesgos institucional</t>
  </si>
  <si>
    <t>Mide la ejecución de las acciones programadas en el Plan de Manejo de Riesgos Institucional, conformado por los riesgos de contexto estratégico y los riesgos priorizados de los procesos.</t>
  </si>
  <si>
    <t>(Número de Acciones Ejecutadas Eficazmente en el Periodo Evaluado / Número Total de Acciones Programadas en el Plan de Manejo de Riesgos para el Periodo Evaluado) * 100</t>
  </si>
  <si>
    <t>IND-EC-05 - Porcentaje de procesos con auditorías o seguimientos realizados</t>
  </si>
  <si>
    <t>Corresponde al porcentaje de procesos que han sido priorizados para realizar algún tipo de auditoría o seguimiento e incluído en el Programa Anual de Auditorías.</t>
  </si>
  <si>
    <t>(Número de Procesos Vigentes con Auditorías o Seguimientos Realizados / Número Total de Procesos Vigentes) * 100</t>
  </si>
  <si>
    <t>Inteligencia y Contrainteligencia Financieras</t>
  </si>
  <si>
    <t>Subdirección de Análisis de Operaciones, Subdirección de Análisis Estratégico y Dirección General</t>
  </si>
  <si>
    <t>IND-ICF-03 - Productos de inteligencia y contrainteligencia difundidos</t>
  </si>
  <si>
    <t>Productos reservados de inteligencia financiera operativa o estratégica generados por la Dirección General, la Subdirección de Análisis de Operaciones o la Subdirección de Análisis Estratégico, que se elaboran a partir de las competencias asignadas a la UIAF por la ley 526 de 1999, la ley 1121 de 2006, la ley 1621 de 2013 y la Ley 1762 de 2015 en materia de detección de lavado de activos, financiación del terrorismo, la acción de extinción de dominio, el contrabando y las conductas relacionadas con la defraudación en materia aduanera, que tienen como destinatario las entidades enumeradas en los artículos 10°, 11°, 34° y 36° de la Ley 1621.</t>
  </si>
  <si>
    <t>∑ Productos de Inteligencia y Contrainteligencia Difundidos</t>
  </si>
  <si>
    <t>IND-ICF-01 - Oportunidad en la respuesta a los requerimientos nacionales</t>
  </si>
  <si>
    <t>Gestionar administrativamente la respuesta a los requerimientos nacionales de información, realizado por cualquier autoridad nacional competente, en los tiempos establecidos en la normatividad vigente.</t>
  </si>
  <si>
    <t>(Número de Requerimientos Nacionales de Información Atendidos Oportunamente / Número de Requerimientos Nacionales de Información Recibidos) * 100</t>
  </si>
  <si>
    <t>IND-ICF-02 - Redes criminales detectadas</t>
  </si>
  <si>
    <t>Número de redes relacionadas con operaciones de Lavado de Activos y Financiación del Terrorismo detectadas y difundidas a la Fiscalia General de la Nación en una vigencia.</t>
  </si>
  <si>
    <t>∑ Redes Criminales Detectadas</t>
  </si>
  <si>
    <t>IND-ICF-04 - Duración en meses de elaboración del caso</t>
  </si>
  <si>
    <t>Tiempo promedio (en meses) que permanecen los casos en análisis desde la emisión y asignación de la Misión de Trabajo (MT) hasta el cierre del caso.</t>
  </si>
  <si>
    <t>IND-ICF-05 - Porcentaje de casos archivados</t>
  </si>
  <si>
    <t>Porcentaje de casos presentados al Comité Técnico Operativo y cuya determinación es archivar.</t>
  </si>
  <si>
    <t>(Número de Casos Archivados / Número de Casos Cerrados al Final del Periodo Evaluado) * 100</t>
  </si>
  <si>
    <t>IND-ICF-06 - Número de mesas de trabajo y retroalimentaciones</t>
  </si>
  <si>
    <t>Reuniones realizadas en las instalaciones de la UIAF entre el analista del caso y el funcionario del organismo que haya realizado la solicitud, con el acompañamiento, del Subdirector SAO, del Asesor SAO o del Asesor de la Dirección General, con el fin de compartir información, definir prioridades dentro del caso y/o determinar el alcance del análisis. No se entregan documentos, salvo autorización expresa del Director General.</t>
  </si>
  <si>
    <t>∑ de Mesas de Trabajo,  Retroalimentaciones de Apoyos y Retroaliamentación de Casos Difundidos en el Periodo Evaluado</t>
  </si>
  <si>
    <t>Gestión de las Tecnologías de la Información</t>
  </si>
  <si>
    <t>IND-GTI-01 - Cumplimiento de los ANS establecidos para la prestación de los servicios</t>
  </si>
  <si>
    <t xml:space="preserve">Son Acuerdos negociado entre dos partes donde una de ellas es el cliente (funcionario) y la otra un proveedor de servicios (SIN). Los ANS definen un punto de entendimiento común sobre servicios, prioridades, responsabilidades y garantías. Cada área de servicio tiene ANS definido, que comprenda los niveles de disponibilidad, servicio, rendimiento u otros atributos del servicio para brindar un mejor soporte a las necesidades técnilogicas de la Unidad de información y análisis Financiero - UIAF - </t>
  </si>
  <si>
    <t>(Numero de incidencias creadas vencidas por tiempos estipulados de ANS / Total de Incidencias creadas en el mes) * 100</t>
  </si>
  <si>
    <t>IND-GTI-02 - Disponibilidad de los servicios de Tecnologías de la Información y las Comunicaciones</t>
  </si>
  <si>
    <t>Indicador que permite asegurar que la infraestructura, los procesos, las herramientas y las funciones de TI sean adecuados para cumplir con la disponibilidad de los servicios.</t>
  </si>
  <si>
    <t>((TST – DT) / TST) * 100</t>
  </si>
  <si>
    <t>Mensual</t>
  </si>
  <si>
    <t>IND-GTI-03 - Disponibilidad de los servidores de misión crítica de la Institución</t>
  </si>
  <si>
    <t>Los servidores de misión crítica ejecutan aplicaciones y servicios esenciales que, si fallan, tienen un impacto significativo en el funcionamiento de la unidad que depende de su funcionamiento tales como almacenamiento, ejecución de aplicaciones, servicios, entre otros.</t>
  </si>
  <si>
    <t>Gestión de la Seguridad</t>
  </si>
  <si>
    <t>IND-GS-01 - Porcentaje de avance de la implementaicón del SGSI</t>
  </si>
  <si>
    <t>Estado de avance en la implementación de los requisitos de la Norma Técnica NTC-ISO-IEC 27001:2013</t>
  </si>
  <si>
    <t>(Número de Requisitos de la Norma Técnica NTC-ISO-IEC 27001:2013 Implementados / Número de Requisitos de la Norma Técnica NTC-ISO-IEC 27001:2013 Definidos en la Declaración de Aplicabilidad) * 100</t>
  </si>
  <si>
    <t>IND-GS-02 - Amenazas detectadas</t>
  </si>
  <si>
    <t>Amenazas detectadas por los diferentes controles implementados, comparadas con las vulnerabilidades explotadas.</t>
  </si>
  <si>
    <t>(Número de Amenazas Detectadas por los Controles / (Número de Amenazas Detectadas por los Controles + Eventos de Seguridad + Incidencias de Seguridad)) * 100</t>
  </si>
  <si>
    <t>IND-GS-06 - Oportunidad en la gestión de firmas digitales</t>
  </si>
  <si>
    <t>Oportunidad en la atención de los servicios de solicitudes de firma digital para el desarrollo operativo de las actividades misionales y de apoyo donde las firmas digitales sean requeridas.</t>
  </si>
  <si>
    <t>(Número de Requerimientos de Firmas Digitales Atendidos Oportunamente / Número de Requerimientos de Firmas Digitales Requeridos) * 100</t>
  </si>
  <si>
    <t>Subdirección Administrativa y Financiera - Talento Humano</t>
  </si>
  <si>
    <t>IND-GS-08 - Porcentaje de vulnerabilidades de seguridad cerradas</t>
  </si>
  <si>
    <t>Porcentaje de vulnerabilidades de seguridad cerradas con respecto a las detectadas por los diferentes controles implementados.</t>
  </si>
  <si>
    <t>(Número de Vulnerabilidades de Seguridad Cerradas / (Número de Vulnerabilidades de Seguridad Detectadas por los Controles + Eventos de Seguridad + Incidencias de Seguridad)) * 100</t>
  </si>
  <si>
    <t>IND-GS-03 - Índice de severidad de la accidentalidad laboral</t>
  </si>
  <si>
    <t>Relación entre el número de días perdidos o cargados por lesiones durante un período de tiempo y las horas hombre trabajadas durante el mismo, referidos a 240.000 horas hombre de exposición.</t>
  </si>
  <si>
    <t>Índice</t>
  </si>
  <si>
    <t>IND-GS-04 - Porcentaje de avance de los requisitos mínimos en la implementaicón del SG-SST</t>
  </si>
  <si>
    <t>(Número de Requisitos de la Norma Técnica NTC-ISO 45001:2018 (NTC-OHSAS 18001) Implementados / Número de Requisitos de la Norma Técnica NTC-ISO 45001:2018 (NTC-OHSAS 18001)) * 100</t>
  </si>
  <si>
    <t>IND-GS-05 - Índice de frecuencia de accidentalidad laboral</t>
  </si>
  <si>
    <t>Relacion entre el número total de Accidentes de Trabajo con y sin incapacidad, registrados en un periodo y el total de las Horas/Hombre de Trabajo durante un periodo multiplicado por K (constante igual a 240.000).</t>
  </si>
  <si>
    <t>Gestión del Talento Humano</t>
  </si>
  <si>
    <t>IND-GTH-01 - Porcentaje de cumplimiento del programa de bienestar e incentivos</t>
  </si>
  <si>
    <t>Ejecución de las actividades orientadas a propiciar condiciones para el mejoramiento de la calidad de vida de los funcionarios.</t>
  </si>
  <si>
    <t>Porcentaje de cumplimiento logrado de las metas del Programa de Bienestar e Incentivos / Porcentaje de cumplimiento programado de las metas del Programa de Bienestar e Incentivos</t>
  </si>
  <si>
    <t>IND-GTH-02 - Pocentaje de cumplimiento del plan institucional de capacitación</t>
  </si>
  <si>
    <t>Ejecución de las actividades del Plan Institucional de Capacitación, definidas en los diferentes proyectos de aprendizaje en equipo.</t>
  </si>
  <si>
    <t>Porcentaje de Cumplimiento Logrado de las Metas del Plan Institucional de Capacitación / Porcentaje de Ejecución Programado de las Metas del Plan Institucional de Capacitación</t>
  </si>
  <si>
    <t>IND-GTH-04 - Mejoramiento del clima laboral</t>
  </si>
  <si>
    <t>Forma en que los servidores públicos perciben su relación con el ambiente de trabajo como determinante de su comportamiento al interior de la entidad.</t>
  </si>
  <si>
    <t>Promedio de Calificaciones Realizadas por los Servidores Públicos de la UIAF en una Escala de 1 a 100</t>
  </si>
  <si>
    <t>IND-GTH-05 - Acuerdos de gestión formulados y evaluados</t>
  </si>
  <si>
    <t>Compromisos adquiridos y concertados de forma escrita y firmada entre el superior jerárquico y el gerente público respecto al cumplimiento de las metas y objetivos misionales, para una vigencia anual que coincida  con los períodos de programación y evaluación de la planeación institucional</t>
  </si>
  <si>
    <t>Número de Acuerdos de Gestión Concertados y Evaludos en la Vigencia</t>
  </si>
  <si>
    <t>IND-GTH-07 - Presupuesto ejecutado para actividades de bienestar</t>
  </si>
  <si>
    <t>Recursos financieros ejecutados en desarrollo de las actividades del Programa de Bienestar Social.</t>
  </si>
  <si>
    <t>Monto de Recursos Financieros Ejecutados para el Desarrollo de las Actividades de Bienestar Social</t>
  </si>
  <si>
    <t>Pesos</t>
  </si>
  <si>
    <t>IND-GTH-08 - Porcentaje de cobertura de los servicios de bienestar</t>
  </si>
  <si>
    <t>Población objetivo del Programa de Bienestar con cobertura de servicios de bienestar ofrecidos por la Entidad en las diferentes áreas o campos (Salud, Deportes y Actividades Físicas, Cultura y Recreación, ….)</t>
  </si>
  <si>
    <t>(Número de Servidores Públicos de la UIAF que Participa en Actividades de al Menos un Área de Bienestar / Número Total de Servidores Públicos de la UIAF Beneficiados con Actividades de Bienestar) *100</t>
  </si>
  <si>
    <t>Gestión Administrativa</t>
  </si>
  <si>
    <t>Subdirección Administrativa y Financiera - Almacén e Inventarios</t>
  </si>
  <si>
    <t>IND-GA-01 - Porcentaje de inventarios actualizados</t>
  </si>
  <si>
    <t>Nivel de actualización de la información del inventario de bienes de la Entidad en el Sistema de Acivos Fijos, con respecto a la última toma física realizada y a los movimientos generados en la vigencia.</t>
  </si>
  <si>
    <t>(Número de Inventarios Individuales Generados y Firmados en el Periodo Evaluado / Número de Inventarios Individuales Actualizados en Sistema de Activos Fijos en el Periodo Evaluado) * 100</t>
  </si>
  <si>
    <t>IND-GA-04 - Cumplimiento de la toma física del inventario de bienes</t>
  </si>
  <si>
    <t>Conteo físico del total de los bienes de consumo y bienes muebles, que se encuentren en uso y en el almacén</t>
  </si>
  <si>
    <t>Número de tomas físicas del inventario realizadas en la vigencia</t>
  </si>
  <si>
    <t>IND-GA-05 - Bienes dados de baja</t>
  </si>
  <si>
    <t>Retiro de la operación normal de un bien ocasionado por mal estado, desuso, obsolescencia o pérdida, soportado en un concepto técnico emitido por el subdirector o jefe de oficina del área donde se encuentre asignado.</t>
  </si>
  <si>
    <t>Número de Informes de Baja de Bienes Elaborados, Presentados y Aprobados</t>
  </si>
  <si>
    <t>IND-GA-02 - Porcentaje de cumplimiento en el aseguramiento de los bienes</t>
  </si>
  <si>
    <t>Obligación de amparar los bienes de la Entidad que se encuentren bajo su responsabilidad o custodia y los adquiridos para el desarrollo de sus funciones.</t>
  </si>
  <si>
    <t>(Número de bienes muebles e inmuebles icnluídos en las pólizas de seguro / Número de bienes muebles e inmuebles ingresados al almacén) * 100</t>
  </si>
  <si>
    <t>IND-GA-03 - Número de siniestros reconocidos</t>
  </si>
  <si>
    <t>Indemnización que realiza la aseguradora a la Entidad por el reconocimiento de una pérdida</t>
  </si>
  <si>
    <t>Número de Siniestros Reconocidos en la Vigencia por la Aseguradora</t>
  </si>
  <si>
    <t>Gestión Documental</t>
  </si>
  <si>
    <t>Subdirección Administrativa y Financiera - Gestión Documental</t>
  </si>
  <si>
    <t>IND-GD-01 - Porcentaje de tablas de retención documental actualizadas</t>
  </si>
  <si>
    <t>Lista de series, subseries y sus correspondientes tipos documentales, producidos o recibidos por una unidad administrativa, en cumplimiento de sus funciones, a los cuales se asigna el tiempo de permanencia en su ciclo de vida.</t>
  </si>
  <si>
    <t>(Número de Tablas de Retención Documental Actualizadas / Número de Tablas de Retención Documental Identificadas) * 100</t>
  </si>
  <si>
    <t>IND-GD-02 - Porcentaje de ejecución del cronograma de transferencias documentales</t>
  </si>
  <si>
    <t>Actividades programadas para realizar la transferencia de los documentos del archivo de gestión de las áreas o unidades administrativas al archivo central de la Entidad, para su conservación y cuya frecuencia de uso ha disminuido.</t>
  </si>
  <si>
    <t>(Transferencias Primarias Realizadas / Transferencias Primarias Programadas) *100</t>
  </si>
  <si>
    <t>IND-GD-03 - Porcentaje de inventarios documentales elaborados y actualizados</t>
  </si>
  <si>
    <t>Elaboración y actualización de la herramienta archivística de recuperación de información que describe la relación sistemática y detallada de las unidades documentales existentes en los archivos, siguiendo la organización de las series documentales</t>
  </si>
  <si>
    <t>(Número de Inventarios Documentales Elaborados y Actualizados / Número de Inventarios Documentales Programados) *100</t>
  </si>
  <si>
    <t>Gestión Financiera</t>
  </si>
  <si>
    <t>Subdirección Administrativa y Financiera - Financiera</t>
  </si>
  <si>
    <t>IND-GF-01 - Porcentaje de ejecución presupuestal con obligación</t>
  </si>
  <si>
    <t>Ejecución de los recursos presupuestales de la Entidad, por las obligaciones contraidas con cargo al presupuesto de la vigencia.</t>
  </si>
  <si>
    <t>IND-GF-02 - Porcentaje de ejecución del PAC gastos de personal</t>
  </si>
  <si>
    <t>Porcentaje de ejecución del Plan Anual de Caja con respecto a la programación inicial para el objeto del gasto: Gastos de Personal.</t>
  </si>
  <si>
    <t>(PAC Utilizado = (PAC Inicial del Periodo Evaluado + Modificaciones del Periodo Evaluado - PAC Disponible) * 100) / (PAC Inicial del Periodo Evaluado + Modificaciones del Periodo Evaluado)</t>
  </si>
  <si>
    <t>Porcentaje de ejecución del Plan Anual de Caja con respecto a la programación inicial para los objetos del gasto: Gastos Generales, Transferencias e Inversión.</t>
  </si>
  <si>
    <t>IND-GF-05 - Oportunidad en la presentación de informes presupuestales, contables y tributarios</t>
  </si>
  <si>
    <t>Informes presupuestales, contables y tributarios presentados a los entes de control en los términos establecidos por la ley a cargo del área financiera de la Subdirección Administrativa y Financiera.</t>
  </si>
  <si>
    <t>(Número de Informes Presupuestales, Contables y Tributarios Presentados Oportunamente en el Periodo Evaluado / Total de Informes Presupuestales, Contables y Tributarios Establecidos por la Ley para Presentarse en el Perido Evaluado) * 100</t>
  </si>
  <si>
    <t>Direccionamiento Estratégico</t>
  </si>
  <si>
    <t>IND-DE-03 - Oportunidad en la Presentación de Informes de Ley</t>
  </si>
  <si>
    <t>Informes presentados a los entes externos en los términos establecidos por la ley a cargo del área de Planeación de la Subdirección Administrativa y Financiera.</t>
  </si>
  <si>
    <t>(Número de Informes Presentados en el Periodo por el Área de Planeación de la Subdirección Administrativa y Financiera en las Fechas Establecidas por la Ley / Número Total de Informes Establecidos por la Ley a Presentar en el Perido) * 100</t>
  </si>
  <si>
    <t>IND-DE-05 - Eficacia en la ejecución del presupuesto de inversión</t>
  </si>
  <si>
    <t>IND-DE-06 - Porcentaje de cumplimiento de los objetivos estratégicos</t>
  </si>
  <si>
    <t>(∑ (Valores de las Obligaciones Presupuestales Registradas en SIIF) / Monto de la Apropiación Vigente al Cierre del Periodo Evaluado) * 100</t>
  </si>
  <si>
    <t>∑ PQRS que Ingresan a la Entidad a través de los Diferentes Canales de Comunicación</t>
  </si>
  <si>
    <t>IND-DE-04 - Porcentaje de avance en la implementación del Modelo Integrado de Planeación y Gestión - MIPG II</t>
  </si>
  <si>
    <t>Evaluación del grado de implementación de las dimensiones y las políticas de gestión y desempeño institucional que hacen parte del MIPG II</t>
  </si>
  <si>
    <t>IND-GSIG-02 - Porcentaje de materialización de riesgos</t>
  </si>
  <si>
    <t>IND-GSIG-03 - Porcentaje de implementación del Sistema de Gestión de la Calidad - SGC</t>
  </si>
  <si>
    <t>IND-GSIG-04 - Porcentaje de avance del Plan de actualización documental del SIG</t>
  </si>
  <si>
    <t>IND-GSIG-06 - Porcentaje de riesgos críticos mitigados</t>
  </si>
  <si>
    <t>IND-GSIG-01 - Porcentaje de avance en la implementación del Plan de Manejo de Riesgos</t>
  </si>
  <si>
    <t>(Número de riesgos materializados en el periodo / Número total de riesgos identificados) * 100</t>
  </si>
  <si>
    <t>Identifica la cantidad de riesgos materializados en los diferentes procesos que requieren implementar acciones preventivas</t>
  </si>
  <si>
    <t>Permite identificar el nivel de criticidad de los riesgos identificados en los mapas de riesgos de los procesos, a partir de las revisiones, seguimientos y acciones planteadas para mitigarlos</t>
  </si>
  <si>
    <t>(Número de riesgos críticos mitigados / Número de riesgos críticos identificados) * 100</t>
  </si>
  <si>
    <t>(Número de Acciones en el Periodo Evaluado con Evaluación de Cumplimiento Total / Número Total de Acciones Programadas para el Periodo Evaluado) * 100</t>
  </si>
  <si>
    <t>(Número de documentos aprobados, adoptados y publicados / Número total de documentos identificados en el Plan de Actualización Documental) * 100</t>
  </si>
  <si>
    <t>Cantidad de documentos del sistema integrado de gestión adoptados y publicados para asegurar la disponibilidad de su uso</t>
  </si>
  <si>
    <t>(Número de requisitos de los subsistemas que conforman el SIG implementados / Número total de requisitos de los subsistemas  que conforman el SIG que deben ser implementados) * 100</t>
  </si>
  <si>
    <t>Verificación del nivel de cumplimiento de los requisitos de cada uno de los subsistemas que componen el SIG (Calidad, MECI, Seguridad de la Información, MIPG II, Gestión Ambiental, Seguridad y Salud en el Trabajo)</t>
  </si>
  <si>
    <t>(Número de requisitos de la Norma Técnica ISO 9001:2015 implementados / Número total de requisitos de la Norma Técnica ISO 9001:2015 que deben ser implementados) * 100</t>
  </si>
  <si>
    <t>Grado de avance de la implementación de los requisitos de la Norma Técnica de Calidad ISO 9001: 2015</t>
  </si>
  <si>
    <t>Cantidad de acciones propuestas para mitigar los riesgos ejecutadas, cerradas y con evaluación de cumplimiento total</t>
  </si>
  <si>
    <t>Evaluación del nivel de cumplimiento de los objetivos estratégicos definidos en el Plan Estratégico Institucional</t>
  </si>
  <si>
    <t>Medición de la capacidad para ejecutar los recursos presupuestales asignados a la Entidad a través de los proyectos de inversión.</t>
  </si>
  <si>
    <t>(∑ (Calificaciones de las Dimensiones del MIPG II Evaluadas) / Número de Dimensiones del MIPG II Evaluadas) *100</t>
  </si>
  <si>
    <t>(∑ (Días(Fecha de Cierre del Caso - Fecha de Emisión y Asignación de la Misión de Trabajo)) / Número de Casos Cerrados al Final del Periodo Evaluado) / 30</t>
  </si>
  <si>
    <t>(∑ (dias(Fecha de Liquidación - Fecha de Terminación)) / Número de Contratos Liquidados ) / 30</t>
  </si>
  <si>
    <t>Promedio ponderado de cumplimiento de los indicadores que miden los objetivos estratégicos</t>
  </si>
  <si>
    <t>IND-GSIG-05 - Porcentaje de implementación del Sistema Integrado Gestión</t>
  </si>
  <si>
    <t>GUÍA METODOLÓGICA PARA LA REVISIÓN, DEPURACIÓN, FORMULACIÓN, MEDICIÓN Y SEGUIMIENTO A INDICADORES</t>
  </si>
  <si>
    <t>MATRIZ DE INDICADORES</t>
  </si>
  <si>
    <t>IND-GC-05 - Índice de aceptacíon del boletín interno institucional</t>
  </si>
  <si>
    <t>Nivel de aceptación de los servidores públicos de la Entiad a la herramienta de comunicación utilizada para mantener informado a los servidores públicos sobre los hechos acontecidos en la Entidad, resultados obtenidos, reconocimientos y noticias de interés.</t>
  </si>
  <si>
    <t>Promedio de Calificaciones Realizadas por los Usuarios en una Escala de 1 a 100</t>
  </si>
  <si>
    <t>IND-EC-03 - Porcentaje de cumplimiento del plan de mejoramiento institucional</t>
  </si>
  <si>
    <t>Permite establecer el nivel de ejecución, cumplimiento y efectividad de las acciones de mejora identificadas en los diferentes procesos y programadas en el Plan de Mejoramiento Institucional.</t>
  </si>
  <si>
    <t>(Número de Acciones Ejecutadas y Cerradas en el Periodo Evaluado / Número Total de Acciones Programadas a Ejecutar en el Periodo Evaluado) * 100</t>
  </si>
  <si>
    <t>IND-GTH-03 - Porcentaje de cumplimiento del programa de inducción</t>
  </si>
  <si>
    <t>Actividades dirigidas a los nuevos funcionarios que se vinculan a la UIAF que buscan brindar la información referente al contexto general de la Entidad, sus deberes y derechos, bienes y servicios que ofrece la institución y lograr la integración con el resto del personal.</t>
  </si>
  <si>
    <t>IND-DE-08 - Nivel de percepción de los ciudadanos respecto a la oportunidad y calidad en las respuestas a las PQRS</t>
  </si>
  <si>
    <t>Percepción del ciudadano en cuanto a la calidad en el servicio prestado, a la oportunidad en la atención de las solicitudes realizadas, al buen tratto y la asesoría y apoyo recibido.</t>
  </si>
  <si>
    <t>IND-DE-07 - Volúmen de PQRS que se reciben en el periodo</t>
  </si>
  <si>
    <t xml:space="preserve"> (∑ (Valores de las Obligaciones Presupuestales del Rubro de Inversión Registradas en SIIF) / Monto de la Apropiación Vigente en el Rubro de Inversión al Cierre del Periodo Evaluado) * 100</t>
  </si>
  <si>
    <t>Cantidad de Peticiones, Quejas, Reclamos, Sugerencias y Solicitudes de Información Pública recibidas por la Entidad a través de los diferentes canales de comunicación</t>
  </si>
  <si>
    <t>IND-DE-02 - Oportunidad en las Respuestas a las PQRS</t>
  </si>
  <si>
    <t>Peticiones, Quejas, Reclamos, Sugerencias y Solicitudes de Información Pública resueltos oportunamente por las diferentes áreas de la Entidad.</t>
  </si>
  <si>
    <t>(Número de PQRS Tramitadas Oportunamente en el Periodo Evaluado / Total de PQRSD Tramitadas en el Periodo Evaluado) * 100</t>
  </si>
  <si>
    <t>IND-DE-01 - Porcentaje de cumplimiento de las metas de los planes institucionales</t>
  </si>
  <si>
    <t>Medición del cumplimiento de las metas definidas para la vigencia en curso en cada uno de los planes institucionales (Plan de Acción, Plan Operativo Anual de Inversión, Plan Estratégico Institucional, Plan Estratégico Sectorial, Plan Nacional de Desarrollo, Plan de Mejoramiento Institucional, etc.).</t>
  </si>
  <si>
    <t>Porcentaje de cumplimiento logrado de las metas de los Planes Institucionales / Porcentaje de cumplimiento programado de las metas de los Planes Institucionales</t>
  </si>
  <si>
    <t>IND-GC-02 - Porcentaje de cumplimiento del plan de comunicaciones interna y externa</t>
  </si>
  <si>
    <t>Mantener informados a los grupos de valor (servidores públicos internos, grupos de interés) con oportunidad, claridad y transparencia, sobre el quehacer institucional y los resultados de la gesteión  de la Entidad.</t>
  </si>
  <si>
    <t>Porcentaje de cumplimiento alcanzado de las actividades del Plan de Comunicaciones</t>
  </si>
  <si>
    <t>Estado de avance en la implementación de los requisitos mínimos exigidos por la Resolución 0312 de 2019 del Ministerio de Trabajo</t>
  </si>
  <si>
    <t>Meta Acumulada del Trimestre</t>
  </si>
  <si>
    <t>Resultado Acumulado del Trimestre</t>
  </si>
  <si>
    <t>Subdirección de Tecnologías de la Información</t>
  </si>
  <si>
    <t>Oficina de Control Interno e Inspección</t>
  </si>
  <si>
    <t>Evaluación, Control e Inspección</t>
  </si>
  <si>
    <t>IND-GF-03 - Porcentaje de ejecución del PAC de Gastos Generales, Inversión y Transferencias</t>
  </si>
  <si>
    <t>Oficina Asesora de Planeación</t>
  </si>
  <si>
    <t>(Número de Días de incapacidad por accidente de trabajo en el mes + Número de días cargados en el mes) / (Número deTrabajadores en el Mes)</t>
  </si>
  <si>
    <t>(Número de accidentes de trabajo que se presentaron en el mes / Número de trabajadores en el mes</t>
  </si>
  <si>
    <t>IND-GS-08 - Proporción de accidentes mortales</t>
  </si>
  <si>
    <t>Número de accidentes de trabajo mortales en el año</t>
  </si>
  <si>
    <t>(Número de accidentes de trabajo mortales que se presentaron en el año / Total de accidentes de trabajo que se presentaron en el año)*100</t>
  </si>
  <si>
    <t>IND-GS-09 - Prevalencia de la enfermedad laboral</t>
  </si>
  <si>
    <t>Número de casos de enfermedad laboral presentes en una población en un periodo de tiempo</t>
  </si>
  <si>
    <t>(Número de casos nuevos y antiguos de enfermedad laboral en el periodo "z" / Promedio de trabajadores en el periodo "z")*100</t>
  </si>
  <si>
    <t>IND-GS-10 - Incidencia de la enfermedad laboral</t>
  </si>
  <si>
    <t>Número de casos nuevos de enfermedad laboral en una población determinada en un periodo de tiempo</t>
  </si>
  <si>
    <t>(Número de casos nuevos de enferemedad laboral en el periodo "z" / Promedio de trabajadores en el periodo "z")*100</t>
  </si>
  <si>
    <t>IND-GS-11 - Ausentismo por causa médica</t>
  </si>
  <si>
    <t>Ausentismo es la no asistencia al trabajo con incapacidad médica</t>
  </si>
  <si>
    <t>(Número de días de ausencia por incapacidad laboral o común en el mes / Número de días de trabajo programados en el mes)*100</t>
  </si>
  <si>
    <t>IND-GTI-04 - Nivel de percepción de los usuarios respecto a los servicios prestados por el proceso</t>
  </si>
  <si>
    <t>Percepción del usuario en cuanto a la calidad del servicio prestado, a la oportunidad en la atención de las solicitudes realizadas, al buen trato, la asesoría y apoyo recibido.</t>
  </si>
  <si>
    <t>Promedio de Calificaciones obtenidas, en una Escala de 1 a 100</t>
  </si>
  <si>
    <t>IND-GS-07 - Nivel de percepción de los usuarios respecto a los servicios prestados por el proceso</t>
  </si>
  <si>
    <t>Percepción del usuario en cuanto a la calidad de los productos y los servicios prestados, a la oportunidad en la atención de los requerimientos realizados, al buen tratto, la asesoría y apoyo recibido.</t>
  </si>
  <si>
    <r>
      <t xml:space="preserve">Perido: </t>
    </r>
    <r>
      <rPr>
        <sz val="12"/>
        <color theme="1"/>
        <rFont val="Calibri"/>
        <family val="2"/>
        <scheme val="minor"/>
      </rPr>
      <t xml:space="preserve"> Enero - Septiembre de 2024</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</si>
</sst>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sz val="12"/>
      <color theme="1"/>
      <name val="Arial Narrow"/>
      <family val="2"/>
    </font>
    <font>
      <b/>
      <sz val="12"/>
      <color theme="1"/>
      <name val="Calibri"/>
      <family val="2"/>
      <scheme val="minor"/>
    </font>
    <font>
      <sz val="12"/>
      <color theme="1"/>
      <name val="Calibri"/>
      <family val="2"/>
      <scheme val="minor"/>
    </font>
    <font>
      <sz val="9"/>
      <color theme="1"/>
      <name val="Calibri"/>
      <family val="2"/>
      <scheme val="minor"/>
    </font>
  </fonts>
  <fills count="3">
    <fill>
      <patternFill patternType="none"/>
    </fill>
    <fill>
      <patternFill patternType="gray125"/>
    </fill>
    <fill>
      <patternFill patternType="solid">
        <fgColor theme="4" tint="-0.249977111117893"/>
        <bgColor indexed="64"/>
      </patternFill>
    </fill>
  </fills>
  <borders count="19">
    <border>
      <left/>
      <right/>
      <top/>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style="hair">
        <color auto="1"/>
      </top>
      <bottom/>
      <diagonal/>
    </border>
  </borders>
  <cellStyleXfs count="1">
    <xf numFmtId="0" fontId="0" fillId="0" borderId="0"/>
  </cellStyleXfs>
  <cellXfs count="64">
    <xf numFmtId="0" fontId="0" fillId="0" borderId="0" xfId="0"/>
    <xf numFmtId="0" fontId="0" fillId="0" borderId="0" xfId="0" applyAlignment="1">
      <alignmen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13" xfId="0" applyBorder="1" applyAlignment="1">
      <alignment vertical="center"/>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6" xfId="0" applyFont="1" applyBorder="1" applyAlignment="1">
      <alignment horizontal="justify"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10" fontId="2" fillId="0" borderId="5" xfId="0" applyNumberFormat="1" applyFont="1" applyBorder="1" applyAlignment="1" applyProtection="1">
      <alignment horizontal="center" vertical="center"/>
      <protection hidden="1"/>
    </xf>
    <xf numFmtId="10" fontId="2" fillId="0" borderId="6" xfId="0" applyNumberFormat="1" applyFont="1" applyBorder="1" applyAlignment="1" applyProtection="1">
      <alignment horizontal="center" vertical="center"/>
      <protection hidden="1"/>
    </xf>
    <xf numFmtId="9" fontId="1" fillId="0" borderId="5" xfId="0" applyNumberFormat="1" applyFont="1" applyBorder="1" applyAlignment="1">
      <alignment horizontal="center" vertical="center"/>
    </xf>
    <xf numFmtId="9" fontId="2" fillId="0" borderId="4" xfId="0" applyNumberFormat="1" applyFont="1" applyBorder="1" applyAlignment="1" applyProtection="1">
      <alignment horizontal="center" vertical="center"/>
      <protection hidden="1"/>
    </xf>
    <xf numFmtId="9" fontId="2" fillId="0" borderId="5" xfId="0" applyNumberFormat="1" applyFont="1" applyBorder="1" applyAlignment="1" applyProtection="1">
      <alignment horizontal="center" vertical="center"/>
      <protection hidden="1"/>
    </xf>
    <xf numFmtId="0" fontId="1" fillId="0" borderId="16" xfId="0" applyFont="1" applyBorder="1" applyAlignment="1">
      <alignment horizontal="justify" vertical="center" wrapText="1"/>
    </xf>
    <xf numFmtId="0" fontId="1" fillId="0" borderId="16" xfId="0" applyFont="1" applyBorder="1" applyAlignment="1">
      <alignment horizontal="center" vertical="center"/>
    </xf>
    <xf numFmtId="9" fontId="1" fillId="0" borderId="6" xfId="0" applyNumberFormat="1" applyFont="1" applyBorder="1" applyAlignment="1">
      <alignment horizontal="center" vertical="center"/>
    </xf>
    <xf numFmtId="9" fontId="2" fillId="0" borderId="6" xfId="0" applyNumberFormat="1" applyFont="1" applyBorder="1" applyAlignment="1" applyProtection="1">
      <alignment horizontal="center" vertical="center"/>
      <protection hidden="1"/>
    </xf>
    <xf numFmtId="9" fontId="1" fillId="0" borderId="16" xfId="0" applyNumberFormat="1" applyFont="1" applyBorder="1" applyAlignment="1">
      <alignment horizontal="center" vertical="center"/>
    </xf>
    <xf numFmtId="10" fontId="1" fillId="0" borderId="5" xfId="0" applyNumberFormat="1" applyFont="1" applyBorder="1" applyAlignment="1">
      <alignment horizontal="center" vertical="center"/>
    </xf>
    <xf numFmtId="9" fontId="1" fillId="0" borderId="4" xfId="0" applyNumberFormat="1" applyFont="1" applyBorder="1" applyAlignment="1">
      <alignment horizontal="center" vertical="center"/>
    </xf>
    <xf numFmtId="10" fontId="2" fillId="0" borderId="4" xfId="0" applyNumberFormat="1" applyFont="1" applyBorder="1" applyAlignment="1" applyProtection="1">
      <alignment horizontal="center" vertical="center"/>
      <protection hidden="1"/>
    </xf>
    <xf numFmtId="3" fontId="1" fillId="0" borderId="4" xfId="0" applyNumberFormat="1" applyFont="1" applyBorder="1" applyAlignment="1">
      <alignment horizontal="center" vertical="center"/>
    </xf>
    <xf numFmtId="10" fontId="1" fillId="0" borderId="4" xfId="0" applyNumberFormat="1" applyFont="1" applyBorder="1" applyAlignment="1">
      <alignment horizontal="center" vertical="center"/>
    </xf>
    <xf numFmtId="10" fontId="1" fillId="0" borderId="16" xfId="0" applyNumberFormat="1" applyFont="1" applyBorder="1" applyAlignment="1">
      <alignment horizontal="center" vertical="center"/>
    </xf>
    <xf numFmtId="0" fontId="1" fillId="0" borderId="17" xfId="0" applyFont="1" applyBorder="1" applyAlignment="1">
      <alignment horizontal="justify" vertical="center" wrapText="1"/>
    </xf>
    <xf numFmtId="0" fontId="1" fillId="0" borderId="17" xfId="0" applyFont="1" applyBorder="1" applyAlignment="1">
      <alignment horizontal="center" vertical="center"/>
    </xf>
    <xf numFmtId="9" fontId="1" fillId="0" borderId="17" xfId="0" applyNumberFormat="1" applyFont="1" applyBorder="1" applyAlignment="1">
      <alignment horizontal="center" vertical="center"/>
    </xf>
    <xf numFmtId="9" fontId="1" fillId="0" borderId="5" xfId="0" applyNumberFormat="1" applyFont="1" applyFill="1" applyBorder="1" applyAlignment="1">
      <alignment horizontal="center" vertical="center"/>
    </xf>
    <xf numFmtId="10" fontId="1" fillId="0" borderId="4" xfId="0" applyNumberFormat="1" applyFont="1" applyFill="1" applyBorder="1" applyAlignment="1">
      <alignment horizontal="center" vertical="center"/>
    </xf>
    <xf numFmtId="0" fontId="1" fillId="0" borderId="16" xfId="0" applyFont="1" applyFill="1" applyBorder="1" applyAlignment="1">
      <alignment horizontal="center" vertical="center"/>
    </xf>
    <xf numFmtId="10" fontId="1" fillId="0" borderId="5" xfId="0" applyNumberFormat="1" applyFont="1" applyFill="1" applyBorder="1" applyAlignment="1">
      <alignment horizontal="center" vertical="center"/>
    </xf>
    <xf numFmtId="9" fontId="1" fillId="0" borderId="16" xfId="0" applyNumberFormat="1" applyFont="1" applyFill="1" applyBorder="1" applyAlignment="1">
      <alignment horizontal="center" vertical="center"/>
    </xf>
    <xf numFmtId="9" fontId="1" fillId="0" borderId="6" xfId="0" applyNumberFormat="1" applyFont="1" applyFill="1" applyBorder="1" applyAlignment="1">
      <alignment horizontal="center" vertical="center"/>
    </xf>
    <xf numFmtId="9" fontId="1" fillId="0" borderId="4" xfId="0" applyNumberFormat="1" applyFont="1" applyFill="1" applyBorder="1" applyAlignment="1">
      <alignment horizontal="center" vertical="center"/>
    </xf>
    <xf numFmtId="3" fontId="1" fillId="0" borderId="5" xfId="0" applyNumberFormat="1" applyFont="1" applyBorder="1" applyAlignment="1">
      <alignment horizontal="center" vertical="center"/>
    </xf>
    <xf numFmtId="0" fontId="1" fillId="0" borderId="15" xfId="0" applyFont="1" applyBorder="1" applyAlignment="1">
      <alignment vertical="center" wrapText="1"/>
    </xf>
    <xf numFmtId="0" fontId="1" fillId="0" borderId="17" xfId="0" applyFont="1" applyBorder="1" applyAlignment="1">
      <alignment vertical="center" wrapText="1"/>
    </xf>
    <xf numFmtId="2" fontId="1" fillId="0" borderId="16"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10" fontId="1" fillId="0" borderId="6" xfId="0" applyNumberFormat="1" applyFont="1" applyBorder="1" applyAlignment="1">
      <alignment horizontal="center" vertical="center"/>
    </xf>
    <xf numFmtId="2" fontId="1" fillId="0" borderId="5" xfId="0" applyNumberFormat="1"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5" fillId="0" borderId="0" xfId="0" applyFont="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17" xfId="0" applyBorder="1" applyAlignment="1">
      <alignment horizontal="center" vertical="center" wrapText="1"/>
    </xf>
    <xf numFmtId="0" fontId="1" fillId="0" borderId="16" xfId="0" applyFont="1" applyBorder="1" applyAlignment="1">
      <alignment horizontal="center" vertical="center" wrapText="1"/>
    </xf>
    <xf numFmtId="0" fontId="0" fillId="0" borderId="15" xfId="0" applyBorder="1" applyAlignment="1">
      <alignment horizontal="center" vertical="center" wrapText="1"/>
    </xf>
    <xf numFmtId="0" fontId="1" fillId="0" borderId="18" xfId="0" applyFont="1" applyBorder="1" applyAlignment="1">
      <alignment horizontal="center" vertical="center" wrapText="1"/>
    </xf>
    <xf numFmtId="3" fontId="7" fillId="0" borderId="16" xfId="0" applyNumberFormat="1" applyFont="1" applyBorder="1" applyAlignment="1">
      <alignment horizontal="right" vertical="center"/>
    </xf>
  </cellXfs>
  <cellStyles count="1">
    <cellStyle name="Normal" xfId="0" builtinId="0"/>
  </cellStyles>
  <dxfs count="16">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104776</xdr:colOff>
      <xdr:row>0</xdr:row>
      <xdr:rowOff>123826</xdr:rowOff>
    </xdr:from>
    <xdr:to>
      <xdr:col>0</xdr:col>
      <xdr:colOff>790575</xdr:colOff>
      <xdr:row>3</xdr:row>
      <xdr:rowOff>104776</xdr:rowOff>
    </xdr:to>
    <xdr:pic>
      <xdr:nvPicPr>
        <xdr:cNvPr id="2" name="Imagen 2" descr="logo 201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6" y="123826"/>
          <a:ext cx="685799"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
  <sheetViews>
    <sheetView showGridLines="0" tabSelected="1" topLeftCell="B8" workbookViewId="0">
      <pane ySplit="1" topLeftCell="A75" activePane="bottomLeft" state="frozen"/>
      <selection activeCell="A8" sqref="A8"/>
      <selection pane="bottomLeft" activeCell="J83" sqref="J83"/>
    </sheetView>
  </sheetViews>
  <sheetFormatPr baseColWidth="10" defaultRowHeight="15" x14ac:dyDescent="0.25"/>
  <cols>
    <col min="1" max="1" width="12.42578125" style="1" customWidth="1"/>
    <col min="2" max="2" width="13.28515625" style="1" customWidth="1"/>
    <col min="3" max="3" width="21.7109375" style="1" customWidth="1"/>
    <col min="4" max="4" width="35.28515625" style="1" customWidth="1"/>
    <col min="5" max="5" width="34.7109375" style="1" customWidth="1"/>
    <col min="6" max="6" width="10.42578125" style="1" customWidth="1"/>
    <col min="7" max="7" width="10.5703125" style="1" bestFit="1" customWidth="1"/>
    <col min="8" max="8" width="10.140625" style="1" bestFit="1" customWidth="1"/>
    <col min="9" max="9" width="10" style="1" customWidth="1"/>
    <col min="10" max="10" width="9.5703125" style="1" customWidth="1"/>
    <col min="11" max="11" width="11.85546875" style="1" customWidth="1"/>
    <col min="12" max="16384" width="11.42578125" style="1"/>
  </cols>
  <sheetData>
    <row r="1" spans="1:11" ht="16.5" customHeight="1" thickTop="1" thickBot="1" x14ac:dyDescent="0.3">
      <c r="A1" s="46"/>
      <c r="B1" s="49" t="s">
        <v>217</v>
      </c>
      <c r="C1" s="50"/>
      <c r="D1" s="50"/>
      <c r="E1" s="50"/>
      <c r="F1" s="50"/>
      <c r="G1" s="50"/>
      <c r="H1" s="50"/>
      <c r="I1" s="50"/>
      <c r="J1" s="50"/>
      <c r="K1" s="51"/>
    </row>
    <row r="2" spans="1:11" ht="16.5" customHeight="1" thickTop="1" thickBot="1" x14ac:dyDescent="0.3">
      <c r="A2" s="47"/>
      <c r="B2" s="49"/>
      <c r="C2" s="50"/>
      <c r="D2" s="50"/>
      <c r="E2" s="50"/>
      <c r="F2" s="50"/>
      <c r="G2" s="50"/>
      <c r="H2" s="50"/>
      <c r="I2" s="50"/>
      <c r="J2" s="50"/>
      <c r="K2" s="51"/>
    </row>
    <row r="3" spans="1:11" ht="16.5" thickTop="1" thickBot="1" x14ac:dyDescent="0.3">
      <c r="A3" s="47"/>
      <c r="B3" s="52" t="s">
        <v>218</v>
      </c>
      <c r="C3" s="53"/>
      <c r="D3" s="53"/>
      <c r="E3" s="53"/>
      <c r="F3" s="53"/>
      <c r="G3" s="53"/>
      <c r="H3" s="53"/>
      <c r="I3" s="53"/>
      <c r="J3" s="53"/>
      <c r="K3" s="54"/>
    </row>
    <row r="4" spans="1:11" ht="16.5" thickTop="1" thickBot="1" x14ac:dyDescent="0.3">
      <c r="A4" s="48"/>
      <c r="B4" s="52"/>
      <c r="C4" s="53"/>
      <c r="D4" s="53"/>
      <c r="E4" s="53"/>
      <c r="F4" s="53"/>
      <c r="G4" s="53"/>
      <c r="H4" s="53"/>
      <c r="I4" s="53"/>
      <c r="J4" s="53"/>
      <c r="K4" s="54"/>
    </row>
    <row r="5" spans="1:11" ht="15.75" thickTop="1" x14ac:dyDescent="0.25"/>
    <row r="6" spans="1:11" ht="15.75" x14ac:dyDescent="0.25">
      <c r="A6" s="55" t="s">
        <v>268</v>
      </c>
      <c r="B6" s="55"/>
      <c r="C6" s="55"/>
      <c r="D6" s="55"/>
      <c r="E6" s="55"/>
      <c r="F6" s="55"/>
      <c r="G6" s="55"/>
      <c r="H6" s="55"/>
      <c r="I6" s="55"/>
      <c r="J6" s="55"/>
      <c r="K6" s="55"/>
    </row>
    <row r="7" spans="1:11" x14ac:dyDescent="0.25">
      <c r="A7" s="5"/>
      <c r="B7" s="5"/>
      <c r="C7" s="5"/>
      <c r="D7" s="5"/>
      <c r="E7" s="5"/>
      <c r="F7" s="5"/>
      <c r="G7" s="5"/>
      <c r="H7" s="5"/>
      <c r="I7" s="5"/>
      <c r="J7" s="5"/>
      <c r="K7" s="5"/>
    </row>
    <row r="8" spans="1:11" ht="51" x14ac:dyDescent="0.25">
      <c r="A8" s="2" t="s">
        <v>0</v>
      </c>
      <c r="B8" s="3" t="s">
        <v>7</v>
      </c>
      <c r="C8" s="3" t="s">
        <v>1</v>
      </c>
      <c r="D8" s="3" t="s">
        <v>2</v>
      </c>
      <c r="E8" s="3" t="s">
        <v>3</v>
      </c>
      <c r="F8" s="3" t="s">
        <v>4</v>
      </c>
      <c r="G8" s="3" t="s">
        <v>5</v>
      </c>
      <c r="H8" s="3" t="s">
        <v>6</v>
      </c>
      <c r="I8" s="3" t="s">
        <v>242</v>
      </c>
      <c r="J8" s="4" t="s">
        <v>243</v>
      </c>
      <c r="K8" s="4" t="s">
        <v>14</v>
      </c>
    </row>
    <row r="9" spans="1:11" ht="38.25" x14ac:dyDescent="0.25">
      <c r="A9" s="56" t="s">
        <v>16</v>
      </c>
      <c r="B9" s="56" t="s">
        <v>17</v>
      </c>
      <c r="C9" s="6" t="s">
        <v>8</v>
      </c>
      <c r="D9" s="6" t="s">
        <v>9</v>
      </c>
      <c r="E9" s="6" t="s">
        <v>10</v>
      </c>
      <c r="F9" s="9" t="s">
        <v>11</v>
      </c>
      <c r="G9" s="9" t="s">
        <v>12</v>
      </c>
      <c r="H9" s="9" t="s">
        <v>13</v>
      </c>
      <c r="I9" s="9" t="s">
        <v>15</v>
      </c>
      <c r="J9" s="9">
        <v>298</v>
      </c>
      <c r="K9" s="15">
        <f t="shared" ref="K9:K15" si="0">IF(AND(J9&lt;&gt;"",I9="N/A"),100%,IF(AND(I9&lt;&gt;"N/A",I9&lt;&gt;"",J9&lt;&gt;"",H9="Creciente"),IF(ROUND(J9/I9,2)&gt;100%,100%,IF(ROUND(J9/I9,2)&gt;100%,100%,ROUND(J9/I9,2))),IF(H9="Decreciente",IF(ROUND(I9/J9,2)&gt;100%,100%,ROUND(I9/J9,2)),0)))</f>
        <v>1</v>
      </c>
    </row>
    <row r="10" spans="1:11" ht="25.5" x14ac:dyDescent="0.25">
      <c r="A10" s="57"/>
      <c r="B10" s="57"/>
      <c r="C10" s="7" t="s">
        <v>18</v>
      </c>
      <c r="D10" s="7" t="s">
        <v>19</v>
      </c>
      <c r="E10" s="7" t="s">
        <v>20</v>
      </c>
      <c r="F10" s="10" t="s">
        <v>11</v>
      </c>
      <c r="G10" s="10" t="s">
        <v>21</v>
      </c>
      <c r="H10" s="10" t="s">
        <v>13</v>
      </c>
      <c r="I10" s="10" t="s">
        <v>15</v>
      </c>
      <c r="J10" s="10">
        <v>28</v>
      </c>
      <c r="K10" s="16">
        <f t="shared" si="0"/>
        <v>1</v>
      </c>
    </row>
    <row r="11" spans="1:11" ht="51" x14ac:dyDescent="0.25">
      <c r="A11" s="57"/>
      <c r="B11" s="57"/>
      <c r="C11" s="7" t="s">
        <v>22</v>
      </c>
      <c r="D11" s="7" t="s">
        <v>23</v>
      </c>
      <c r="E11" s="7" t="s">
        <v>24</v>
      </c>
      <c r="F11" s="10" t="s">
        <v>25</v>
      </c>
      <c r="G11" s="10" t="s">
        <v>12</v>
      </c>
      <c r="H11" s="10" t="s">
        <v>26</v>
      </c>
      <c r="I11" s="14">
        <v>1</v>
      </c>
      <c r="J11" s="14">
        <v>1</v>
      </c>
      <c r="K11" s="16">
        <f t="shared" si="0"/>
        <v>1</v>
      </c>
    </row>
    <row r="12" spans="1:11" ht="63.75" x14ac:dyDescent="0.25">
      <c r="A12" s="57"/>
      <c r="B12" s="57"/>
      <c r="C12" s="7" t="s">
        <v>27</v>
      </c>
      <c r="D12" s="7" t="s">
        <v>28</v>
      </c>
      <c r="E12" s="7" t="s">
        <v>29</v>
      </c>
      <c r="F12" s="10" t="s">
        <v>25</v>
      </c>
      <c r="G12" s="10" t="s">
        <v>21</v>
      </c>
      <c r="H12" s="10" t="s">
        <v>26</v>
      </c>
      <c r="I12" s="14">
        <v>1</v>
      </c>
      <c r="J12" s="14">
        <v>1</v>
      </c>
      <c r="K12" s="16">
        <f t="shared" si="0"/>
        <v>1</v>
      </c>
    </row>
    <row r="13" spans="1:11" ht="51" x14ac:dyDescent="0.25">
      <c r="A13" s="57"/>
      <c r="B13" s="57"/>
      <c r="C13" s="7" t="s">
        <v>30</v>
      </c>
      <c r="D13" s="7" t="s">
        <v>31</v>
      </c>
      <c r="E13" s="7" t="s">
        <v>32</v>
      </c>
      <c r="F13" s="10" t="s">
        <v>11</v>
      </c>
      <c r="G13" s="10" t="s">
        <v>21</v>
      </c>
      <c r="H13" s="10" t="s">
        <v>26</v>
      </c>
      <c r="I13" s="10" t="s">
        <v>15</v>
      </c>
      <c r="J13" s="10">
        <v>5</v>
      </c>
      <c r="K13" s="16">
        <f t="shared" si="0"/>
        <v>1</v>
      </c>
    </row>
    <row r="14" spans="1:11" ht="63.75" x14ac:dyDescent="0.25">
      <c r="A14" s="57"/>
      <c r="B14" s="57"/>
      <c r="C14" s="7" t="s">
        <v>33</v>
      </c>
      <c r="D14" s="7" t="s">
        <v>34</v>
      </c>
      <c r="E14" s="7" t="s">
        <v>35</v>
      </c>
      <c r="F14" s="10" t="s">
        <v>11</v>
      </c>
      <c r="G14" s="10" t="s">
        <v>12</v>
      </c>
      <c r="H14" s="10" t="s">
        <v>13</v>
      </c>
      <c r="I14" s="10" t="s">
        <v>15</v>
      </c>
      <c r="J14" s="10">
        <v>31</v>
      </c>
      <c r="K14" s="16">
        <f t="shared" si="0"/>
        <v>1</v>
      </c>
    </row>
    <row r="15" spans="1:11" ht="63.75" x14ac:dyDescent="0.25">
      <c r="A15" s="58"/>
      <c r="B15" s="58"/>
      <c r="C15" s="8" t="s">
        <v>36</v>
      </c>
      <c r="D15" s="8" t="s">
        <v>37</v>
      </c>
      <c r="E15" s="8" t="s">
        <v>38</v>
      </c>
      <c r="F15" s="11" t="s">
        <v>25</v>
      </c>
      <c r="G15" s="11" t="s">
        <v>12</v>
      </c>
      <c r="H15" s="11" t="s">
        <v>26</v>
      </c>
      <c r="I15" s="19">
        <v>1</v>
      </c>
      <c r="J15" s="19">
        <v>1</v>
      </c>
      <c r="K15" s="20">
        <f t="shared" si="0"/>
        <v>1</v>
      </c>
    </row>
    <row r="16" spans="1:11" ht="102" x14ac:dyDescent="0.25">
      <c r="A16" s="56" t="s">
        <v>39</v>
      </c>
      <c r="B16" s="56" t="s">
        <v>41</v>
      </c>
      <c r="C16" s="6" t="s">
        <v>40</v>
      </c>
      <c r="D16" s="6" t="s">
        <v>42</v>
      </c>
      <c r="E16" s="6" t="s">
        <v>43</v>
      </c>
      <c r="F16" s="9" t="s">
        <v>25</v>
      </c>
      <c r="G16" s="9" t="s">
        <v>12</v>
      </c>
      <c r="H16" s="9" t="s">
        <v>26</v>
      </c>
      <c r="I16" s="26">
        <v>0.99409999999999998</v>
      </c>
      <c r="J16" s="32">
        <v>0.88170000000000004</v>
      </c>
      <c r="K16" s="24">
        <f>IF(AND(J16&lt;&gt;"",I16="N/A"),100%,IF(AND(I16&lt;&gt;"N/A",I16&lt;&gt;"",J16&lt;&gt;"",H16="Creciente"),IF((J16/I16)&gt;100%,100%,IF((J16/I16)&gt;100%,100%,(J16/I16))),IF(H16="Decreciente",IF((I16/J16)&gt;100%,100%,(I16/J16)),0)))</f>
        <v>0.88693290413439296</v>
      </c>
    </row>
    <row r="17" spans="1:11" ht="38.25" x14ac:dyDescent="0.25">
      <c r="A17" s="57"/>
      <c r="B17" s="57"/>
      <c r="C17" s="7" t="s">
        <v>44</v>
      </c>
      <c r="D17" s="7" t="s">
        <v>45</v>
      </c>
      <c r="E17" s="7" t="s">
        <v>214</v>
      </c>
      <c r="F17" s="10" t="s">
        <v>47</v>
      </c>
      <c r="G17" s="10" t="s">
        <v>21</v>
      </c>
      <c r="H17" s="10" t="s">
        <v>46</v>
      </c>
      <c r="I17" s="10">
        <v>2</v>
      </c>
      <c r="J17" s="10">
        <v>224</v>
      </c>
      <c r="K17" s="24">
        <f>IF(AND(J17&lt;&gt;"",I17="N/A"),100%,IF(AND(I17&lt;&gt;"N/A",I17&lt;&gt;"",J17&lt;&gt;"",H17="Creciente"),IF((J17/I17)&gt;100%,100%,IF((J17/I17)&gt;100%,100%,(J17/I17))),IF(H17="Decreciente",IF((I17/J17)&gt;100%,100%,(I17/J17)),0)))</f>
        <v>8.9285714285714281E-3</v>
      </c>
    </row>
    <row r="18" spans="1:11" ht="63.75" x14ac:dyDescent="0.25">
      <c r="A18" s="57"/>
      <c r="B18" s="57"/>
      <c r="C18" s="7" t="s">
        <v>48</v>
      </c>
      <c r="D18" s="7" t="s">
        <v>49</v>
      </c>
      <c r="E18" s="7" t="s">
        <v>50</v>
      </c>
      <c r="F18" s="10" t="s">
        <v>11</v>
      </c>
      <c r="G18" s="10" t="s">
        <v>12</v>
      </c>
      <c r="H18" s="10" t="s">
        <v>46</v>
      </c>
      <c r="I18" s="10">
        <v>3</v>
      </c>
      <c r="J18" s="10">
        <v>3</v>
      </c>
      <c r="K18" s="16">
        <f>IF(AND(J18&lt;&gt;"",I18="N/A"),100%,IF(AND(I18&lt;&gt;"N/A",I18&lt;&gt;"",J18&lt;&gt;"",H18="Creciente"),IF((J18/I18)&gt;100%,100%,IF((J18/I18)&gt;100%,100%,(J18/I18))),IF(H18="Decreciente",IF((I18/J18)&gt;100%,100%,(I18/J18)),0)))</f>
        <v>1</v>
      </c>
    </row>
    <row r="19" spans="1:11" ht="89.25" x14ac:dyDescent="0.25">
      <c r="A19" s="57"/>
      <c r="B19" s="57"/>
      <c r="C19" s="7" t="s">
        <v>51</v>
      </c>
      <c r="D19" s="7" t="s">
        <v>52</v>
      </c>
      <c r="E19" s="7" t="s">
        <v>53</v>
      </c>
      <c r="F19" s="10" t="s">
        <v>25</v>
      </c>
      <c r="G19" s="10" t="s">
        <v>12</v>
      </c>
      <c r="H19" s="10" t="s">
        <v>46</v>
      </c>
      <c r="I19" s="14">
        <v>0</v>
      </c>
      <c r="J19" s="22">
        <v>2.5999999999999999E-2</v>
      </c>
      <c r="K19" s="12">
        <f>IF(AND(J19&lt;&gt;"",I19="N/A"),100%,IF(AND(I19&lt;&gt;"N/A",I19&lt;&gt;"",J19&lt;&gt;"",H19="Creciente"),IF((J19/I19)&gt;100%,100%,IF((J19/I19)&gt;100%,100%,(J19/I19))),IF(H19="Decreciente",IF((I19/J19)&gt;100%,100%,(I19/J19)),0)))</f>
        <v>0</v>
      </c>
    </row>
    <row r="20" spans="1:11" ht="89.25" x14ac:dyDescent="0.25">
      <c r="A20" s="58"/>
      <c r="B20" s="58"/>
      <c r="C20" s="8" t="s">
        <v>54</v>
      </c>
      <c r="D20" s="8" t="s">
        <v>55</v>
      </c>
      <c r="E20" s="8" t="s">
        <v>56</v>
      </c>
      <c r="F20" s="11" t="s">
        <v>25</v>
      </c>
      <c r="G20" s="11" t="s">
        <v>57</v>
      </c>
      <c r="H20" s="11" t="s">
        <v>46</v>
      </c>
      <c r="I20" s="19">
        <v>9.9999999999999995E-8</v>
      </c>
      <c r="J20" s="19">
        <v>0</v>
      </c>
      <c r="K20" s="20">
        <v>0</v>
      </c>
    </row>
    <row r="21" spans="1:11" ht="38.25" x14ac:dyDescent="0.25">
      <c r="A21" s="56" t="s">
        <v>59</v>
      </c>
      <c r="B21" s="56" t="s">
        <v>60</v>
      </c>
      <c r="C21" s="6" t="s">
        <v>58</v>
      </c>
      <c r="D21" s="6" t="s">
        <v>61</v>
      </c>
      <c r="E21" s="6" t="s">
        <v>62</v>
      </c>
      <c r="F21" s="9" t="s">
        <v>11</v>
      </c>
      <c r="G21" s="9" t="s">
        <v>12</v>
      </c>
      <c r="H21" s="9" t="s">
        <v>26</v>
      </c>
      <c r="I21" s="25">
        <v>30630</v>
      </c>
      <c r="J21" s="25">
        <v>36118</v>
      </c>
      <c r="K21" s="15">
        <f t="shared" ref="K21:K69" si="1">IF(AND(J21&lt;&gt;"",I21="N/A"),100%,IF(AND(I21&lt;&gt;"N/A",I21&lt;&gt;"",J21&lt;&gt;"",H21="Creciente"),IF(ROUND(J21/I21,2)&gt;100%,100%,IF(ROUND(J21/I21,2)&gt;100%,100%,ROUND(J21/I21,2))),IF(H21="Decreciente",IF(ROUND(I21/J21,2)&gt;100%,100%,ROUND(I21/J21,2)),0)))</f>
        <v>1</v>
      </c>
    </row>
    <row r="22" spans="1:11" ht="76.5" x14ac:dyDescent="0.25">
      <c r="A22" s="57"/>
      <c r="B22" s="57"/>
      <c r="C22" s="7" t="s">
        <v>238</v>
      </c>
      <c r="D22" s="7" t="s">
        <v>239</v>
      </c>
      <c r="E22" s="7" t="s">
        <v>240</v>
      </c>
      <c r="F22" s="10" t="s">
        <v>25</v>
      </c>
      <c r="G22" s="10" t="s">
        <v>12</v>
      </c>
      <c r="H22" s="10" t="s">
        <v>26</v>
      </c>
      <c r="I22" s="14">
        <v>0.75</v>
      </c>
      <c r="J22" s="14">
        <v>0.75</v>
      </c>
      <c r="K22" s="16">
        <f t="shared" si="1"/>
        <v>1</v>
      </c>
    </row>
    <row r="23" spans="1:11" ht="89.25" x14ac:dyDescent="0.25">
      <c r="A23" s="59"/>
      <c r="B23" s="59"/>
      <c r="C23" s="8" t="s">
        <v>219</v>
      </c>
      <c r="D23" s="8" t="s">
        <v>220</v>
      </c>
      <c r="E23" s="8" t="s">
        <v>221</v>
      </c>
      <c r="F23" s="11" t="s">
        <v>119</v>
      </c>
      <c r="G23" s="11" t="s">
        <v>21</v>
      </c>
      <c r="H23" s="11" t="s">
        <v>26</v>
      </c>
      <c r="I23" s="19">
        <v>1</v>
      </c>
      <c r="J23" s="19">
        <v>1</v>
      </c>
      <c r="K23" s="20">
        <f t="shared" si="1"/>
        <v>1</v>
      </c>
    </row>
    <row r="24" spans="1:11" ht="63.75" x14ac:dyDescent="0.25">
      <c r="A24" s="56" t="s">
        <v>246</v>
      </c>
      <c r="B24" s="56" t="s">
        <v>245</v>
      </c>
      <c r="C24" s="6" t="s">
        <v>63</v>
      </c>
      <c r="D24" s="6" t="s">
        <v>64</v>
      </c>
      <c r="E24" s="6" t="s">
        <v>38</v>
      </c>
      <c r="F24" s="9" t="s">
        <v>25</v>
      </c>
      <c r="G24" s="9" t="s">
        <v>12</v>
      </c>
      <c r="H24" s="9" t="s">
        <v>26</v>
      </c>
      <c r="I24" s="23">
        <v>1</v>
      </c>
      <c r="J24" s="23">
        <v>1</v>
      </c>
      <c r="K24" s="15">
        <f t="shared" si="1"/>
        <v>1</v>
      </c>
    </row>
    <row r="25" spans="1:11" ht="51" x14ac:dyDescent="0.25">
      <c r="A25" s="57"/>
      <c r="B25" s="57"/>
      <c r="C25" s="7" t="s">
        <v>65</v>
      </c>
      <c r="D25" s="7" t="s">
        <v>66</v>
      </c>
      <c r="E25" s="7" t="s">
        <v>67</v>
      </c>
      <c r="F25" s="10" t="s">
        <v>25</v>
      </c>
      <c r="G25" s="10" t="s">
        <v>12</v>
      </c>
      <c r="H25" s="10" t="s">
        <v>26</v>
      </c>
      <c r="I25" s="31">
        <v>0.75</v>
      </c>
      <c r="J25" s="34">
        <v>0.1807</v>
      </c>
      <c r="K25" s="12">
        <f>IF(AND(J25&lt;&gt;"",I25="N/A"),100%,IF(AND(I25&lt;&gt;"N/A",I25&lt;&gt;"",J25&lt;&gt;"",H25="Creciente"),IF((J25/I25)&gt;100%,100%,IF((J25/I25)&gt;100%,100%,(J25/I25))),IF(H25="Decreciente",IF((I25/J25)&gt;100%,100%,(I25/J25)),0)))</f>
        <v>0.24093333333333333</v>
      </c>
    </row>
    <row r="26" spans="1:11" ht="63.75" x14ac:dyDescent="0.25">
      <c r="A26" s="57"/>
      <c r="B26" s="57"/>
      <c r="C26" s="7" t="s">
        <v>222</v>
      </c>
      <c r="D26" s="7" t="s">
        <v>223</v>
      </c>
      <c r="E26" s="7" t="s">
        <v>224</v>
      </c>
      <c r="F26" s="10" t="s">
        <v>25</v>
      </c>
      <c r="G26" s="10" t="s">
        <v>12</v>
      </c>
      <c r="H26" s="10" t="s">
        <v>26</v>
      </c>
      <c r="I26" s="31">
        <v>0.75</v>
      </c>
      <c r="J26" s="31">
        <v>0</v>
      </c>
      <c r="K26" s="12">
        <f>IF(AND(J26&lt;&gt;"",I26="N/A"),100%,IF(AND(I26&lt;&gt;"N/A",I26&lt;&gt;"",J26&lt;&gt;"",H26="Creciente"),IF((J26/I26)&gt;100%,100%,IF((J26/I26)&gt;100%,100%,(J26/I26))),IF(H26="Decreciente",IF((I26/J26)&gt;100%,100%,(I26/J26)),0)))</f>
        <v>0</v>
      </c>
    </row>
    <row r="27" spans="1:11" ht="63.75" x14ac:dyDescent="0.25">
      <c r="A27" s="57"/>
      <c r="B27" s="57"/>
      <c r="C27" s="7" t="s">
        <v>68</v>
      </c>
      <c r="D27" s="7" t="s">
        <v>69</v>
      </c>
      <c r="E27" s="7" t="s">
        <v>70</v>
      </c>
      <c r="F27" s="10" t="s">
        <v>25</v>
      </c>
      <c r="G27" s="10" t="s">
        <v>12</v>
      </c>
      <c r="H27" s="10" t="s">
        <v>26</v>
      </c>
      <c r="I27" s="31">
        <v>0.75</v>
      </c>
      <c r="J27" s="31">
        <v>0</v>
      </c>
      <c r="K27" s="16">
        <f t="shared" si="1"/>
        <v>0</v>
      </c>
    </row>
    <row r="28" spans="1:11" ht="63.75" x14ac:dyDescent="0.25">
      <c r="A28" s="58"/>
      <c r="B28" s="58"/>
      <c r="C28" s="8" t="s">
        <v>71</v>
      </c>
      <c r="D28" s="8" t="s">
        <v>72</v>
      </c>
      <c r="E28" s="8" t="s">
        <v>73</v>
      </c>
      <c r="F28" s="11" t="s">
        <v>25</v>
      </c>
      <c r="G28" s="11" t="s">
        <v>12</v>
      </c>
      <c r="H28" s="11" t="s">
        <v>26</v>
      </c>
      <c r="I28" s="34">
        <v>0.84619999999999995</v>
      </c>
      <c r="J28" s="34">
        <v>0.3846</v>
      </c>
      <c r="K28" s="13">
        <f>IF(AND(J28&lt;&gt;"",I28="N/A"),100%,IF(AND(I28&lt;&gt;"N/A",I28&lt;&gt;"",J28&lt;&gt;"",H28="Creciente"),IF((J28/I28)&gt;100%,100%,IF((J28/I28)&gt;100%,100%,(J28/I28))),IF(H28="Decreciente",IF((I28/J28)&gt;100%,100%,(I28/J28)),0)))</f>
        <v>0.45450248168281732</v>
      </c>
    </row>
    <row r="29" spans="1:11" ht="88.5" customHeight="1" x14ac:dyDescent="0.25">
      <c r="A29" s="56" t="s">
        <v>74</v>
      </c>
      <c r="B29" s="56" t="s">
        <v>75</v>
      </c>
      <c r="C29" s="6" t="s">
        <v>79</v>
      </c>
      <c r="D29" s="6" t="s">
        <v>80</v>
      </c>
      <c r="E29" s="6" t="s">
        <v>81</v>
      </c>
      <c r="F29" s="9" t="s">
        <v>25</v>
      </c>
      <c r="G29" s="9" t="s">
        <v>12</v>
      </c>
      <c r="H29" s="9" t="s">
        <v>26</v>
      </c>
      <c r="I29" s="23">
        <v>1</v>
      </c>
      <c r="J29" s="23">
        <v>1</v>
      </c>
      <c r="K29" s="15">
        <f>IF(AND(J29&lt;&gt;"",I29="N/A"),100%,IF(AND(I29&lt;&gt;"N/A",I29&lt;&gt;"",J29&lt;&gt;"",H29="Creciente"),IF((J29/I29)&gt;100%,100%,IF((J29/I29)&gt;100%,100%,(J29/I29))),IF(H29="Decreciente",IF((I29/J29)&gt;100%,100%,(I29/J29)),0)))</f>
        <v>1</v>
      </c>
    </row>
    <row r="30" spans="1:11" ht="63.75" x14ac:dyDescent="0.25">
      <c r="A30" s="57"/>
      <c r="B30" s="57"/>
      <c r="C30" s="7" t="s">
        <v>82</v>
      </c>
      <c r="D30" s="7" t="s">
        <v>83</v>
      </c>
      <c r="E30" s="7" t="s">
        <v>84</v>
      </c>
      <c r="F30" s="10" t="s">
        <v>11</v>
      </c>
      <c r="G30" s="10" t="s">
        <v>12</v>
      </c>
      <c r="H30" s="10" t="s">
        <v>26</v>
      </c>
      <c r="I30" s="10">
        <v>135</v>
      </c>
      <c r="J30" s="10">
        <v>142</v>
      </c>
      <c r="K30" s="16">
        <f>IF(AND(J30&lt;&gt;"",I30="N/A"),100%,IF(AND(I30&lt;&gt;"N/A",I30&lt;&gt;"",J30&lt;&gt;"",H30="Creciente"),IF((J30/I30)&gt;100%,100%,IF((J30/I30)&gt;100%,100%,(J30/I30))),IF(H30="Decreciente",IF((I30/J30)&gt;100%,100%,(I30/J30)),0)))</f>
        <v>1</v>
      </c>
    </row>
    <row r="31" spans="1:11" ht="216.75" x14ac:dyDescent="0.25">
      <c r="A31" s="57"/>
      <c r="B31" s="57"/>
      <c r="C31" s="17" t="s">
        <v>76</v>
      </c>
      <c r="D31" s="17" t="s">
        <v>77</v>
      </c>
      <c r="E31" s="17" t="s">
        <v>78</v>
      </c>
      <c r="F31" s="18" t="s">
        <v>11</v>
      </c>
      <c r="G31" s="18" t="s">
        <v>12</v>
      </c>
      <c r="H31" s="18" t="s">
        <v>26</v>
      </c>
      <c r="I31" s="18">
        <f>135+37+4</f>
        <v>176</v>
      </c>
      <c r="J31" s="18">
        <v>276</v>
      </c>
      <c r="K31" s="16">
        <f>IF(AND(J31&lt;&gt;"",I31="N/A"),100%,IF(AND(I31&lt;&gt;"N/A",I31&lt;&gt;"",J31&lt;&gt;"",H31="Creciente"),IF((J31/I31)&gt;100%,100%,IF((J31/I31)&gt;100%,100%,(J31/I31))),IF(H31="Decreciente",IF((I31/J31)&gt;100%,100%,(I31/J31)),0)))</f>
        <v>1</v>
      </c>
    </row>
    <row r="32" spans="1:11" ht="51" x14ac:dyDescent="0.25">
      <c r="A32" s="57"/>
      <c r="B32" s="57"/>
      <c r="C32" s="17" t="s">
        <v>85</v>
      </c>
      <c r="D32" s="17" t="s">
        <v>86</v>
      </c>
      <c r="E32" s="17" t="s">
        <v>213</v>
      </c>
      <c r="F32" s="18" t="s">
        <v>11</v>
      </c>
      <c r="G32" s="18" t="s">
        <v>12</v>
      </c>
      <c r="H32" s="18" t="s">
        <v>46</v>
      </c>
      <c r="I32" s="41">
        <v>2.12</v>
      </c>
      <c r="J32" s="41">
        <v>2.12</v>
      </c>
      <c r="K32" s="16">
        <f>IFERROR(IF(AND(J32&lt;&gt;"",I32="N/A"),100%,IF(AND(I32&lt;&gt;"N/A",I32&lt;&gt;"",J32&lt;&gt;"",H32="Creciente"),IF((J32/I32)&gt;100%,100%,IF((J32/I32)&gt;100%,100%,(J32/I32))),IF(H32="Decreciente",IF((I32/J32)&gt;100%,100%,(I32/J32)),0))),0)</f>
        <v>1</v>
      </c>
    </row>
    <row r="33" spans="1:11" ht="38.25" x14ac:dyDescent="0.25">
      <c r="A33" s="57"/>
      <c r="B33" s="57"/>
      <c r="C33" s="7" t="s">
        <v>87</v>
      </c>
      <c r="D33" s="7" t="s">
        <v>88</v>
      </c>
      <c r="E33" s="7" t="s">
        <v>89</v>
      </c>
      <c r="F33" s="10" t="s">
        <v>25</v>
      </c>
      <c r="G33" s="10" t="s">
        <v>12</v>
      </c>
      <c r="H33" s="10" t="s">
        <v>46</v>
      </c>
      <c r="I33" s="31">
        <v>0</v>
      </c>
      <c r="J33" s="34">
        <v>2.9999999999999997E-4</v>
      </c>
      <c r="K33" s="16">
        <f>IFERROR(IF(AND(J33&lt;&gt;"",I33="N/A"),100%,IF(AND(I33&lt;&gt;"N/A",I33&lt;&gt;"",J33&lt;&gt;"",H33="Creciente"),IF((J33/I33)&gt;100%,100%,IF((J33/I33)&gt;100%,100%,(J33/I33))),IF(AND(H33="Decreciente",I33=0,J33=0),100%,(IF((I33/J33)&gt;100%,100%,(I33/J33)))))),0)</f>
        <v>0</v>
      </c>
    </row>
    <row r="34" spans="1:11" ht="153" x14ac:dyDescent="0.25">
      <c r="A34" s="58"/>
      <c r="B34" s="58"/>
      <c r="C34" s="8" t="s">
        <v>90</v>
      </c>
      <c r="D34" s="8" t="s">
        <v>91</v>
      </c>
      <c r="E34" s="8" t="s">
        <v>92</v>
      </c>
      <c r="F34" s="11" t="s">
        <v>11</v>
      </c>
      <c r="G34" s="11" t="s">
        <v>12</v>
      </c>
      <c r="H34" s="11" t="s">
        <v>26</v>
      </c>
      <c r="I34" s="11" t="s">
        <v>15</v>
      </c>
      <c r="J34" s="11">
        <v>34</v>
      </c>
      <c r="K34" s="20">
        <f t="shared" si="1"/>
        <v>1</v>
      </c>
    </row>
    <row r="35" spans="1:11" ht="165.75" x14ac:dyDescent="0.25">
      <c r="A35" s="56" t="s">
        <v>93</v>
      </c>
      <c r="B35" s="56" t="s">
        <v>244</v>
      </c>
      <c r="C35" s="6" t="s">
        <v>94</v>
      </c>
      <c r="D35" s="6" t="s">
        <v>95</v>
      </c>
      <c r="E35" s="6" t="s">
        <v>96</v>
      </c>
      <c r="F35" s="9" t="s">
        <v>25</v>
      </c>
      <c r="G35" s="9" t="s">
        <v>21</v>
      </c>
      <c r="H35" s="9" t="s">
        <v>26</v>
      </c>
      <c r="I35" s="23">
        <v>0.94</v>
      </c>
      <c r="J35" s="26">
        <v>0.80649999999999999</v>
      </c>
      <c r="K35" s="24">
        <f t="shared" ref="K35:K40" si="2">IF(AND(J35&lt;&gt;"",I35="N/A"),100%,IF(AND(I35&lt;&gt;"N/A",I35&lt;&gt;"",J35&lt;&gt;"",H35="Creciente"),IF((J35/I35)&gt;100%,100%,IF((J35/I35)&gt;100%,100%,(J35/I35))),IF(H35="Decreciente",IF((I35/J35)&gt;100%,100%,(I35/J35)),0)))</f>
        <v>0.85797872340425541</v>
      </c>
    </row>
    <row r="36" spans="1:11" ht="63.75" x14ac:dyDescent="0.25">
      <c r="A36" s="57"/>
      <c r="B36" s="57"/>
      <c r="C36" s="7" t="s">
        <v>97</v>
      </c>
      <c r="D36" s="7" t="s">
        <v>98</v>
      </c>
      <c r="E36" s="7" t="s">
        <v>99</v>
      </c>
      <c r="F36" s="10" t="s">
        <v>25</v>
      </c>
      <c r="G36" s="10" t="s">
        <v>100</v>
      </c>
      <c r="H36" s="10" t="s">
        <v>26</v>
      </c>
      <c r="I36" s="14">
        <v>0.95</v>
      </c>
      <c r="J36" s="14">
        <v>0.9</v>
      </c>
      <c r="K36" s="12">
        <f t="shared" si="2"/>
        <v>0.94736842105263164</v>
      </c>
    </row>
    <row r="37" spans="1:11" ht="89.25" x14ac:dyDescent="0.25">
      <c r="A37" s="57"/>
      <c r="B37" s="57"/>
      <c r="C37" s="7" t="s">
        <v>101</v>
      </c>
      <c r="D37" s="7" t="s">
        <v>102</v>
      </c>
      <c r="E37" s="7" t="s">
        <v>99</v>
      </c>
      <c r="F37" s="10" t="s">
        <v>25</v>
      </c>
      <c r="G37" s="10" t="s">
        <v>100</v>
      </c>
      <c r="H37" s="10" t="s">
        <v>26</v>
      </c>
      <c r="I37" s="14">
        <v>1</v>
      </c>
      <c r="J37" s="14">
        <v>0.9</v>
      </c>
      <c r="K37" s="16">
        <f t="shared" si="2"/>
        <v>0.9</v>
      </c>
    </row>
    <row r="38" spans="1:11" ht="63.75" x14ac:dyDescent="0.25">
      <c r="A38" s="59"/>
      <c r="B38" s="59"/>
      <c r="C38" s="8" t="s">
        <v>263</v>
      </c>
      <c r="D38" s="8" t="s">
        <v>264</v>
      </c>
      <c r="E38" s="8" t="s">
        <v>265</v>
      </c>
      <c r="F38" s="11" t="s">
        <v>25</v>
      </c>
      <c r="G38" s="11" t="s">
        <v>21</v>
      </c>
      <c r="H38" s="11" t="s">
        <v>26</v>
      </c>
      <c r="I38" s="19">
        <v>0.85</v>
      </c>
      <c r="J38" s="44">
        <v>0.82250000000000001</v>
      </c>
      <c r="K38" s="13">
        <f t="shared" si="2"/>
        <v>0.96764705882352942</v>
      </c>
    </row>
    <row r="39" spans="1:11" ht="76.5" x14ac:dyDescent="0.25">
      <c r="A39" s="56" t="s">
        <v>103</v>
      </c>
      <c r="B39" s="56" t="s">
        <v>244</v>
      </c>
      <c r="C39" s="6" t="s">
        <v>104</v>
      </c>
      <c r="D39" s="6" t="s">
        <v>105</v>
      </c>
      <c r="E39" s="6" t="s">
        <v>106</v>
      </c>
      <c r="F39" s="9" t="s">
        <v>25</v>
      </c>
      <c r="G39" s="9" t="s">
        <v>12</v>
      </c>
      <c r="H39" s="9" t="s">
        <v>26</v>
      </c>
      <c r="I39" s="23">
        <v>0.15</v>
      </c>
      <c r="J39" s="23">
        <v>0.13</v>
      </c>
      <c r="K39" s="24">
        <f t="shared" si="2"/>
        <v>0.8666666666666667</v>
      </c>
    </row>
    <row r="40" spans="1:11" ht="63.75" x14ac:dyDescent="0.25">
      <c r="A40" s="57"/>
      <c r="B40" s="57"/>
      <c r="C40" s="17" t="s">
        <v>107</v>
      </c>
      <c r="D40" s="17" t="s">
        <v>108</v>
      </c>
      <c r="E40" s="17" t="s">
        <v>109</v>
      </c>
      <c r="F40" s="18" t="s">
        <v>25</v>
      </c>
      <c r="G40" s="18" t="s">
        <v>12</v>
      </c>
      <c r="H40" s="18" t="s">
        <v>26</v>
      </c>
      <c r="I40" s="21">
        <v>1</v>
      </c>
      <c r="J40" s="21">
        <v>1</v>
      </c>
      <c r="K40" s="16">
        <f t="shared" si="2"/>
        <v>1</v>
      </c>
    </row>
    <row r="41" spans="1:11" ht="63.75" x14ac:dyDescent="0.25">
      <c r="A41" s="57"/>
      <c r="B41" s="57"/>
      <c r="C41" s="17" t="s">
        <v>110</v>
      </c>
      <c r="D41" s="17" t="s">
        <v>111</v>
      </c>
      <c r="E41" s="17" t="s">
        <v>112</v>
      </c>
      <c r="F41" s="18" t="s">
        <v>25</v>
      </c>
      <c r="G41" s="18" t="s">
        <v>12</v>
      </c>
      <c r="H41" s="18" t="s">
        <v>26</v>
      </c>
      <c r="I41" s="21">
        <v>1</v>
      </c>
      <c r="J41" s="21">
        <v>1</v>
      </c>
      <c r="K41" s="16">
        <f t="shared" si="1"/>
        <v>1</v>
      </c>
    </row>
    <row r="42" spans="1:11" ht="63.75" x14ac:dyDescent="0.25">
      <c r="A42" s="57"/>
      <c r="B42" s="57"/>
      <c r="C42" s="17" t="s">
        <v>266</v>
      </c>
      <c r="D42" s="17" t="s">
        <v>267</v>
      </c>
      <c r="E42" s="17" t="s">
        <v>221</v>
      </c>
      <c r="F42" s="18" t="s">
        <v>25</v>
      </c>
      <c r="G42" s="18" t="s">
        <v>21</v>
      </c>
      <c r="H42" s="18" t="s">
        <v>26</v>
      </c>
      <c r="I42" s="21">
        <v>1</v>
      </c>
      <c r="J42" s="27">
        <v>0.59089999999999998</v>
      </c>
      <c r="K42" s="12">
        <f>IF(AND(J42&lt;&gt;"",I42="N/A"),100%,IF(AND(I42&lt;&gt;"N/A",I42&lt;&gt;"",J42&lt;&gt;"",H42="Creciente"),IF((J42/I42)&gt;100%,100%,IF((J42/I42)&gt;100%,100%,(J42/I42))),IF(H42="Decreciente",IF((I42/J42)&gt;100%,100%,(I42/J42)),0)))</f>
        <v>0.59089999999999998</v>
      </c>
    </row>
    <row r="43" spans="1:11" ht="76.5" x14ac:dyDescent="0.25">
      <c r="A43" s="57"/>
      <c r="B43" s="60"/>
      <c r="C43" s="17" t="s">
        <v>114</v>
      </c>
      <c r="D43" s="17" t="s">
        <v>115</v>
      </c>
      <c r="E43" s="17" t="s">
        <v>116</v>
      </c>
      <c r="F43" s="18" t="s">
        <v>25</v>
      </c>
      <c r="G43" s="18" t="s">
        <v>21</v>
      </c>
      <c r="H43" s="18" t="s">
        <v>26</v>
      </c>
      <c r="I43" s="21">
        <v>1</v>
      </c>
      <c r="J43" s="21">
        <v>0</v>
      </c>
      <c r="K43" s="16">
        <f t="shared" si="1"/>
        <v>0</v>
      </c>
    </row>
    <row r="44" spans="1:11" ht="63.75" x14ac:dyDescent="0.25">
      <c r="A44" s="57"/>
      <c r="B44" s="62" t="s">
        <v>113</v>
      </c>
      <c r="C44" s="17" t="s">
        <v>117</v>
      </c>
      <c r="D44" s="17" t="s">
        <v>118</v>
      </c>
      <c r="E44" s="17" t="s">
        <v>249</v>
      </c>
      <c r="F44" s="18" t="s">
        <v>119</v>
      </c>
      <c r="G44" s="18" t="s">
        <v>57</v>
      </c>
      <c r="H44" s="18" t="s">
        <v>46</v>
      </c>
      <c r="I44" s="33">
        <v>0</v>
      </c>
      <c r="J44" s="33">
        <v>0</v>
      </c>
      <c r="K44" s="16">
        <f>IFERROR(IF(AND(J44&lt;&gt;"",I44="N/A"),100%,IF(AND(I44&lt;&gt;"N/A",I44&lt;&gt;"",J44&lt;&gt;"",H44="Creciente"),IF((J44/I44)&gt;100%,100%,IF((J44/I44)&gt;100%,100%,(J44/I44))),IF(AND(H44="Decreciente",I44=0,J44=0),100%,(IF((I44/J44)&gt;100%,100%,(I44/J44)))))),0)</f>
        <v>1</v>
      </c>
    </row>
    <row r="45" spans="1:11" ht="63.75" x14ac:dyDescent="0.25">
      <c r="A45" s="57"/>
      <c r="B45" s="57"/>
      <c r="C45" s="7" t="s">
        <v>120</v>
      </c>
      <c r="D45" s="7" t="s">
        <v>241</v>
      </c>
      <c r="E45" s="7" t="s">
        <v>121</v>
      </c>
      <c r="F45" s="10" t="s">
        <v>25</v>
      </c>
      <c r="G45" s="10" t="s">
        <v>21</v>
      </c>
      <c r="H45" s="10" t="s">
        <v>26</v>
      </c>
      <c r="I45" s="31">
        <v>1</v>
      </c>
      <c r="J45" s="31">
        <v>0.95</v>
      </c>
      <c r="K45" s="16">
        <f>IF(AND(J45&lt;&gt;"",I45="N/A"),100%,IF(AND(I45&lt;&gt;"N/A",I45&lt;&gt;"",J45&lt;&gt;"",H45="Creciente"),IF((J45/I45)&gt;100%,100%,IF((J45/I45)&gt;100%,100%,(J45/I45))),IF(H45="Decreciente",IF((I45/J45)&gt;100%,100%,(I45/J45)),0)))</f>
        <v>0.95</v>
      </c>
    </row>
    <row r="46" spans="1:11" ht="76.5" x14ac:dyDescent="0.25">
      <c r="A46" s="57"/>
      <c r="B46" s="57"/>
      <c r="C46" s="7" t="s">
        <v>122</v>
      </c>
      <c r="D46" s="7" t="s">
        <v>123</v>
      </c>
      <c r="E46" s="7" t="s">
        <v>250</v>
      </c>
      <c r="F46" s="10" t="s">
        <v>119</v>
      </c>
      <c r="G46" s="10" t="s">
        <v>21</v>
      </c>
      <c r="H46" s="10" t="s">
        <v>46</v>
      </c>
      <c r="I46" s="45">
        <v>0</v>
      </c>
      <c r="J46" s="42">
        <v>0.01</v>
      </c>
      <c r="K46" s="12">
        <f>IFERROR(IF(AND(J46&lt;&gt;"",I46="N/A"),100%,IF(AND(I46&lt;&gt;"N/A",I46&lt;&gt;"",J46&lt;&gt;"",H46="Creciente"),IF((J46/I46)&gt;100%,100%,IF((J46/I46)&gt;100%,100%,(J46/I46))),IF(AND(H46="Decreciente",I46=0,J46=0),100%,(IF((I46/J46)&gt;100%,100%,(I46/J46)))))),0)</f>
        <v>0</v>
      </c>
    </row>
    <row r="47" spans="1:11" ht="51" x14ac:dyDescent="0.25">
      <c r="A47" s="61"/>
      <c r="B47" s="61"/>
      <c r="C47" s="7" t="s">
        <v>251</v>
      </c>
      <c r="D47" s="7" t="s">
        <v>252</v>
      </c>
      <c r="E47" s="7" t="s">
        <v>253</v>
      </c>
      <c r="F47" s="10" t="s">
        <v>119</v>
      </c>
      <c r="G47" s="10" t="s">
        <v>57</v>
      </c>
      <c r="H47" s="10" t="s">
        <v>46</v>
      </c>
      <c r="I47" s="42">
        <v>0</v>
      </c>
      <c r="J47" s="42">
        <v>0</v>
      </c>
      <c r="K47" s="16">
        <f>IFERROR(IF(AND(J47&lt;&gt;"",I47="N/A"),100%,IF(AND(I47&lt;&gt;"N/A",I47&lt;&gt;"",J47&lt;&gt;"",H47="Creciente"),IF((J47/I47)&gt;100%,100%,IF((J47/I47)&gt;100%,100%,(J47/I47))),IF(AND(H47="Decreciente",I47=0,J47=0),100%,(IF((I47/J47)&gt;100%,100%,(I47/J47)))))),0)</f>
        <v>1</v>
      </c>
    </row>
    <row r="48" spans="1:11" ht="51" x14ac:dyDescent="0.25">
      <c r="A48" s="61"/>
      <c r="B48" s="61"/>
      <c r="C48" s="7" t="s">
        <v>254</v>
      </c>
      <c r="D48" s="7" t="s">
        <v>255</v>
      </c>
      <c r="E48" s="7" t="s">
        <v>256</v>
      </c>
      <c r="F48" s="10" t="s">
        <v>119</v>
      </c>
      <c r="G48" s="10" t="s">
        <v>57</v>
      </c>
      <c r="H48" s="10" t="s">
        <v>46</v>
      </c>
      <c r="I48" s="42">
        <v>0</v>
      </c>
      <c r="J48" s="42">
        <v>0</v>
      </c>
      <c r="K48" s="16">
        <f t="shared" ref="K48:K50" si="3">IFERROR(IF(AND(J48&lt;&gt;"",I48="N/A"),100%,IF(AND(I48&lt;&gt;"N/A",I48&lt;&gt;"",J48&lt;&gt;"",H48="Creciente"),IF((J48/I48)&gt;100%,100%,IF((J48/I48)&gt;100%,100%,(J48/I48))),IF(AND(H48="Decreciente",I48=0,J48=0),100%,(IF((I48/J48)&gt;100%,100%,(I48/J48)))))),0)</f>
        <v>1</v>
      </c>
    </row>
    <row r="49" spans="1:11" ht="38.25" x14ac:dyDescent="0.25">
      <c r="A49" s="61"/>
      <c r="B49" s="61"/>
      <c r="C49" s="7" t="s">
        <v>257</v>
      </c>
      <c r="D49" s="7" t="s">
        <v>258</v>
      </c>
      <c r="E49" s="7" t="s">
        <v>259</v>
      </c>
      <c r="F49" s="10" t="s">
        <v>119</v>
      </c>
      <c r="G49" s="10" t="s">
        <v>57</v>
      </c>
      <c r="H49" s="10" t="s">
        <v>46</v>
      </c>
      <c r="I49" s="42">
        <v>0</v>
      </c>
      <c r="J49" s="42">
        <v>0</v>
      </c>
      <c r="K49" s="16">
        <f t="shared" si="3"/>
        <v>1</v>
      </c>
    </row>
    <row r="50" spans="1:11" ht="51" x14ac:dyDescent="0.25">
      <c r="A50" s="59"/>
      <c r="B50" s="59"/>
      <c r="C50" s="8" t="s">
        <v>260</v>
      </c>
      <c r="D50" s="8" t="s">
        <v>261</v>
      </c>
      <c r="E50" s="8" t="s">
        <v>262</v>
      </c>
      <c r="F50" s="11" t="s">
        <v>119</v>
      </c>
      <c r="G50" s="11" t="s">
        <v>57</v>
      </c>
      <c r="H50" s="11" t="s">
        <v>46</v>
      </c>
      <c r="I50" s="43">
        <v>0</v>
      </c>
      <c r="J50" s="43">
        <v>1.52</v>
      </c>
      <c r="K50" s="13">
        <f t="shared" si="3"/>
        <v>0</v>
      </c>
    </row>
    <row r="51" spans="1:11" ht="63.75" x14ac:dyDescent="0.25">
      <c r="A51" s="56" t="s">
        <v>124</v>
      </c>
      <c r="B51" s="56" t="s">
        <v>113</v>
      </c>
      <c r="C51" s="6" t="s">
        <v>125</v>
      </c>
      <c r="D51" s="6" t="s">
        <v>126</v>
      </c>
      <c r="E51" s="6" t="s">
        <v>127</v>
      </c>
      <c r="F51" s="9" t="s">
        <v>25</v>
      </c>
      <c r="G51" s="9" t="s">
        <v>12</v>
      </c>
      <c r="H51" s="9" t="s">
        <v>26</v>
      </c>
      <c r="I51" s="23">
        <v>0.75</v>
      </c>
      <c r="J51" s="26">
        <v>0.81579999999999997</v>
      </c>
      <c r="K51" s="15">
        <f>IF(AND(J51&lt;&gt;"",I51="N/A"),100%,IF(AND(I51&lt;&gt;"N/A",I51&lt;&gt;"",J51&lt;&gt;"",H51="Creciente"),IF((J51/I51)&gt;100%,100%,IF((J51/I51)&gt;100%,100%,(J51/I51))),IF(H51="Decreciente",IF((I51/J51)&gt;100%,100%,(I51/J51)),0)))</f>
        <v>1</v>
      </c>
    </row>
    <row r="52" spans="1:11" ht="63.75" x14ac:dyDescent="0.25">
      <c r="A52" s="57"/>
      <c r="B52" s="57"/>
      <c r="C52" s="17" t="s">
        <v>128</v>
      </c>
      <c r="D52" s="17" t="s">
        <v>129</v>
      </c>
      <c r="E52" s="17" t="s">
        <v>130</v>
      </c>
      <c r="F52" s="18" t="s">
        <v>25</v>
      </c>
      <c r="G52" s="18" t="s">
        <v>12</v>
      </c>
      <c r="H52" s="18" t="s">
        <v>26</v>
      </c>
      <c r="I52" s="27">
        <v>0.70269999999999999</v>
      </c>
      <c r="J52" s="27">
        <v>0.48649999999999999</v>
      </c>
      <c r="K52" s="12">
        <f>IF(AND(J52&lt;&gt;"",I52="N/A"),100%,IF(AND(I52&lt;&gt;"N/A",I52&lt;&gt;"",J52&lt;&gt;"",H52="Creciente"),IF((J52/I52)&gt;100%,100%,IF((J52/I52)&gt;100%,100%,(J52/I52))),IF(H52="Decreciente",IF((I52/J52)&gt;100%,100%,(I52/J52)),0)))</f>
        <v>0.69232958588302262</v>
      </c>
    </row>
    <row r="53" spans="1:11" ht="89.25" x14ac:dyDescent="0.25">
      <c r="A53" s="57"/>
      <c r="B53" s="57"/>
      <c r="C53" s="17" t="s">
        <v>225</v>
      </c>
      <c r="D53" s="17" t="s">
        <v>226</v>
      </c>
      <c r="E53" s="17" t="s">
        <v>221</v>
      </c>
      <c r="F53" s="18" t="s">
        <v>25</v>
      </c>
      <c r="G53" s="18" t="s">
        <v>21</v>
      </c>
      <c r="H53" s="18" t="s">
        <v>26</v>
      </c>
      <c r="I53" s="21">
        <v>1</v>
      </c>
      <c r="J53" s="21">
        <v>1</v>
      </c>
      <c r="K53" s="16">
        <f t="shared" si="1"/>
        <v>1</v>
      </c>
    </row>
    <row r="54" spans="1:11" ht="51" x14ac:dyDescent="0.25">
      <c r="A54" s="57"/>
      <c r="B54" s="57"/>
      <c r="C54" s="17" t="s">
        <v>131</v>
      </c>
      <c r="D54" s="17" t="s">
        <v>132</v>
      </c>
      <c r="E54" s="17" t="s">
        <v>133</v>
      </c>
      <c r="F54" s="18" t="s">
        <v>25</v>
      </c>
      <c r="G54" s="18" t="s">
        <v>21</v>
      </c>
      <c r="H54" s="18" t="s">
        <v>26</v>
      </c>
      <c r="I54" s="35">
        <v>1</v>
      </c>
      <c r="J54" s="35">
        <v>1</v>
      </c>
      <c r="K54" s="16">
        <f t="shared" si="1"/>
        <v>1</v>
      </c>
    </row>
    <row r="55" spans="1:11" ht="102" x14ac:dyDescent="0.25">
      <c r="A55" s="57"/>
      <c r="B55" s="57"/>
      <c r="C55" s="17" t="s">
        <v>134</v>
      </c>
      <c r="D55" s="17" t="s">
        <v>135</v>
      </c>
      <c r="E55" s="17" t="s">
        <v>136</v>
      </c>
      <c r="F55" s="18" t="s">
        <v>11</v>
      </c>
      <c r="G55" s="18" t="s">
        <v>21</v>
      </c>
      <c r="H55" s="18" t="s">
        <v>26</v>
      </c>
      <c r="I55" s="18">
        <v>6</v>
      </c>
      <c r="J55" s="18">
        <v>6</v>
      </c>
      <c r="K55" s="16">
        <f>IF(AND(J55&lt;&gt;"",I55="N/A"),100%,IF(AND(I55&lt;&gt;"N/A",I55&lt;&gt;"",J55&lt;&gt;"",H55="Creciente"),IF((J55/I55)&gt;100%,100%,IF((J55/I55)&gt;100%,100%,(J55/I55))),IF(H55="Decreciente",IF((I55/J55)&gt;100%,100%,(I55/J55)),0)))</f>
        <v>1</v>
      </c>
    </row>
    <row r="56" spans="1:11" ht="38.25" x14ac:dyDescent="0.25">
      <c r="A56" s="57"/>
      <c r="B56" s="57"/>
      <c r="C56" s="17" t="s">
        <v>137</v>
      </c>
      <c r="D56" s="17" t="s">
        <v>138</v>
      </c>
      <c r="E56" s="17" t="s">
        <v>139</v>
      </c>
      <c r="F56" s="18" t="s">
        <v>140</v>
      </c>
      <c r="G56" s="18" t="s">
        <v>21</v>
      </c>
      <c r="H56" s="18" t="s">
        <v>26</v>
      </c>
      <c r="I56" s="63">
        <v>138701050</v>
      </c>
      <c r="J56" s="63">
        <v>138701050</v>
      </c>
      <c r="K56" s="16">
        <f>IF(AND(J56&lt;&gt;"",I56="N/A"),100%,IF(AND(I56&lt;&gt;"N/A",I56&lt;&gt;"",J56&lt;&gt;"",H56="Creciente"),IF((J56/I56)&gt;100%,100%,IF((J56/I56)&gt;100%,100%,(J56/I56))),IF(H56="Decreciente",IF((I56/J56)&gt;100%,100%,(I56/J56)),0)))</f>
        <v>1</v>
      </c>
    </row>
    <row r="57" spans="1:11" ht="76.5" x14ac:dyDescent="0.25">
      <c r="A57" s="58"/>
      <c r="B57" s="58"/>
      <c r="C57" s="28" t="s">
        <v>141</v>
      </c>
      <c r="D57" s="28" t="s">
        <v>142</v>
      </c>
      <c r="E57" s="28" t="s">
        <v>143</v>
      </c>
      <c r="F57" s="29" t="s">
        <v>25</v>
      </c>
      <c r="G57" s="29" t="s">
        <v>21</v>
      </c>
      <c r="H57" s="29" t="s">
        <v>26</v>
      </c>
      <c r="I57" s="30">
        <v>1</v>
      </c>
      <c r="J57" s="30">
        <v>1</v>
      </c>
      <c r="K57" s="20">
        <f t="shared" si="1"/>
        <v>1</v>
      </c>
    </row>
    <row r="58" spans="1:11" ht="76.5" x14ac:dyDescent="0.25">
      <c r="A58" s="56" t="s">
        <v>144</v>
      </c>
      <c r="B58" s="56" t="s">
        <v>145</v>
      </c>
      <c r="C58" s="6" t="s">
        <v>146</v>
      </c>
      <c r="D58" s="6" t="s">
        <v>147</v>
      </c>
      <c r="E58" s="6" t="s">
        <v>148</v>
      </c>
      <c r="F58" s="9" t="s">
        <v>25</v>
      </c>
      <c r="G58" s="9" t="s">
        <v>12</v>
      </c>
      <c r="H58" s="9" t="s">
        <v>26</v>
      </c>
      <c r="I58" s="23">
        <v>1</v>
      </c>
      <c r="J58" s="23">
        <v>0.9</v>
      </c>
      <c r="K58" s="15">
        <f t="shared" si="1"/>
        <v>0.9</v>
      </c>
    </row>
    <row r="59" spans="1:11" ht="63.75" x14ac:dyDescent="0.25">
      <c r="A59" s="57"/>
      <c r="B59" s="57"/>
      <c r="C59" s="17" t="s">
        <v>155</v>
      </c>
      <c r="D59" s="17" t="s">
        <v>156</v>
      </c>
      <c r="E59" s="17" t="s">
        <v>157</v>
      </c>
      <c r="F59" s="18" t="s">
        <v>25</v>
      </c>
      <c r="G59" s="18" t="s">
        <v>12</v>
      </c>
      <c r="H59" s="18" t="s">
        <v>26</v>
      </c>
      <c r="I59" s="21">
        <v>1</v>
      </c>
      <c r="J59" s="21">
        <v>1</v>
      </c>
      <c r="K59" s="16">
        <f>IF(AND(J59&lt;&gt;"",I59="N/A"),100%,IF(AND(I59&lt;&gt;"N/A",I59&lt;&gt;"",J59&lt;&gt;"",H59="Creciente"),IF((J59/I59)&gt;100%,100%,IF((J59/I59)&gt;100%,100%,(J59/I59))),IF(H59="Decreciente",IF((I59/J59)&gt;100%,100%,(I59/J59)),IF(H59="Constante",IF((I59/J59)&gt;100%,100%,(I59/J59)),0))))</f>
        <v>1</v>
      </c>
    </row>
    <row r="60" spans="1:11" ht="38.25" x14ac:dyDescent="0.25">
      <c r="A60" s="57"/>
      <c r="B60" s="57"/>
      <c r="C60" s="17" t="s">
        <v>158</v>
      </c>
      <c r="D60" s="17" t="s">
        <v>159</v>
      </c>
      <c r="E60" s="17" t="s">
        <v>160</v>
      </c>
      <c r="F60" s="18" t="s">
        <v>11</v>
      </c>
      <c r="G60" s="18" t="s">
        <v>21</v>
      </c>
      <c r="H60" s="18" t="s">
        <v>13</v>
      </c>
      <c r="I60" s="18" t="s">
        <v>15</v>
      </c>
      <c r="J60" s="18">
        <v>0</v>
      </c>
      <c r="K60" s="16">
        <f>IFERROR(IF(AND(J60&lt;&gt;"",I60="N/A"),100%,IF(AND(I60&lt;&gt;"N/A",I60&lt;&gt;"",J60&lt;&gt;"",H60="Creciente"),IF((J60/I60)&gt;100%,100%,IF((J60/I60)&gt;100%,100%,(J60/I60))),IF(H60="Decreciente",IF((I60/J60)&gt;100%,100%,(I60/J60)),IF(H60="Constante",IF((I60/J60)&gt;100%,100%,(I60/J60)),0)))),0)</f>
        <v>1</v>
      </c>
    </row>
    <row r="61" spans="1:11" ht="51" x14ac:dyDescent="0.25">
      <c r="A61" s="57"/>
      <c r="B61" s="57"/>
      <c r="C61" s="17" t="s">
        <v>149</v>
      </c>
      <c r="D61" s="17" t="s">
        <v>150</v>
      </c>
      <c r="E61" s="17" t="s">
        <v>151</v>
      </c>
      <c r="F61" s="18" t="s">
        <v>11</v>
      </c>
      <c r="G61" s="18" t="s">
        <v>21</v>
      </c>
      <c r="H61" s="18" t="s">
        <v>13</v>
      </c>
      <c r="I61" s="18">
        <v>0</v>
      </c>
      <c r="J61" s="18">
        <v>1</v>
      </c>
      <c r="K61" s="16">
        <v>1</v>
      </c>
    </row>
    <row r="62" spans="1:11" ht="76.5" x14ac:dyDescent="0.25">
      <c r="A62" s="58"/>
      <c r="B62" s="58"/>
      <c r="C62" s="28" t="s">
        <v>152</v>
      </c>
      <c r="D62" s="28" t="s">
        <v>153</v>
      </c>
      <c r="E62" s="28" t="s">
        <v>154</v>
      </c>
      <c r="F62" s="29" t="s">
        <v>11</v>
      </c>
      <c r="G62" s="29" t="s">
        <v>57</v>
      </c>
      <c r="H62" s="29" t="s">
        <v>13</v>
      </c>
      <c r="I62" s="29" t="s">
        <v>15</v>
      </c>
      <c r="J62" s="29">
        <v>4</v>
      </c>
      <c r="K62" s="20">
        <f>IFERROR(IF(AND(J62&lt;&gt;"",I62="N/A"),100%,IF(AND(I62&lt;&gt;"N/A",I62&lt;&gt;"",J62&lt;&gt;"",H62="Creciente"),IF((J62/I62)&gt;100%,100%,IF((J62/I62)&gt;100%,100%,(J62/I62))),IF(H62="Decreciente",IF((I62/J62)&gt;100%,100%,(I62/J62)),IF(H62="Constante",IF((I62/J62)&gt;100%,100%,(I62/J62)),0)))),0)</f>
        <v>1</v>
      </c>
    </row>
    <row r="63" spans="1:11" ht="76.5" x14ac:dyDescent="0.25">
      <c r="A63" s="56" t="s">
        <v>161</v>
      </c>
      <c r="B63" s="56" t="s">
        <v>162</v>
      </c>
      <c r="C63" s="6" t="s">
        <v>163</v>
      </c>
      <c r="D63" s="6" t="s">
        <v>164</v>
      </c>
      <c r="E63" s="6" t="s">
        <v>165</v>
      </c>
      <c r="F63" s="9" t="s">
        <v>25</v>
      </c>
      <c r="G63" s="9" t="s">
        <v>21</v>
      </c>
      <c r="H63" s="9" t="s">
        <v>26</v>
      </c>
      <c r="I63" s="23">
        <v>0.75</v>
      </c>
      <c r="J63" s="23">
        <v>0.5</v>
      </c>
      <c r="K63" s="24">
        <f>IF(AND(J63&lt;&gt;"",I63="N/A"),100%,IF(AND(I63&lt;&gt;"N/A",I63&lt;&gt;"",J63&lt;&gt;"",H63="Creciente"),IF((J63/I63)&gt;100%,100%,IF((J63/I63)&gt;100%,100%,(J63/I63))),IF(H63="Decreciente",IF((I63/J63)&gt;100%,100%,(I63/J63)),0)))</f>
        <v>0.66666666666666663</v>
      </c>
    </row>
    <row r="64" spans="1:11" ht="76.5" x14ac:dyDescent="0.25">
      <c r="A64" s="57"/>
      <c r="B64" s="57"/>
      <c r="C64" s="7" t="s">
        <v>166</v>
      </c>
      <c r="D64" s="7" t="s">
        <v>167</v>
      </c>
      <c r="E64" s="7" t="s">
        <v>168</v>
      </c>
      <c r="F64" s="10" t="s">
        <v>25</v>
      </c>
      <c r="G64" s="10" t="s">
        <v>21</v>
      </c>
      <c r="H64" s="10" t="s">
        <v>26</v>
      </c>
      <c r="I64" s="14">
        <v>0</v>
      </c>
      <c r="J64" s="14">
        <v>0</v>
      </c>
      <c r="K64" s="16">
        <f t="shared" ref="K64" si="4">IFERROR(IF(AND(J64&lt;&gt;"",I64="N/A"),100%,IF(AND(I64&lt;&gt;"N/A",I64&lt;&gt;"",J64&lt;&gt;"",H64="Creciente"),IF((J64/I64)&gt;100%,100%,IF((J64/I64)&gt;100%,100%,(J64/I64))),IF(AND(H64="Decreciente",I64=0,J64=0),100%,(IF((I64/J64)&gt;100%,100%,(I64/J64)))))),0)</f>
        <v>0</v>
      </c>
    </row>
    <row r="65" spans="1:11" ht="89.25" x14ac:dyDescent="0.25">
      <c r="A65" s="58"/>
      <c r="B65" s="58"/>
      <c r="C65" s="8" t="s">
        <v>169</v>
      </c>
      <c r="D65" s="8" t="s">
        <v>170</v>
      </c>
      <c r="E65" s="8" t="s">
        <v>171</v>
      </c>
      <c r="F65" s="11" t="s">
        <v>25</v>
      </c>
      <c r="G65" s="11" t="s">
        <v>21</v>
      </c>
      <c r="H65" s="11" t="s">
        <v>26</v>
      </c>
      <c r="I65" s="19">
        <v>0.5</v>
      </c>
      <c r="J65" s="19">
        <v>0.4</v>
      </c>
      <c r="K65" s="20">
        <f t="shared" si="1"/>
        <v>0.8</v>
      </c>
    </row>
    <row r="66" spans="1:11" ht="51" x14ac:dyDescent="0.25">
      <c r="A66" s="56" t="s">
        <v>172</v>
      </c>
      <c r="B66" s="56" t="s">
        <v>173</v>
      </c>
      <c r="C66" s="6" t="s">
        <v>174</v>
      </c>
      <c r="D66" s="6" t="s">
        <v>175</v>
      </c>
      <c r="E66" s="6" t="s">
        <v>189</v>
      </c>
      <c r="F66" s="9" t="s">
        <v>25</v>
      </c>
      <c r="G66" s="9" t="s">
        <v>12</v>
      </c>
      <c r="H66" s="9" t="s">
        <v>26</v>
      </c>
      <c r="I66" s="23">
        <v>0.75</v>
      </c>
      <c r="J66" s="26">
        <v>0.6885</v>
      </c>
      <c r="K66" s="24">
        <f>IF(AND(J66&lt;&gt;"",I66="N/A"),100%,IF(AND(I66&lt;&gt;"N/A",I66&lt;&gt;"",J66&lt;&gt;"",H66="Creciente"),IF((J66/I66)&gt;100%,100%,IF((J66/I66)&gt;100%,100%,(J66/I66))),IF(H66="Decreciente",IF((I66/J66)&gt;100%,100%,(I66/J66)),0)))</f>
        <v>0.91800000000000004</v>
      </c>
    </row>
    <row r="67" spans="1:11" ht="63.75" x14ac:dyDescent="0.25">
      <c r="A67" s="57"/>
      <c r="B67" s="57"/>
      <c r="C67" s="7" t="s">
        <v>176</v>
      </c>
      <c r="D67" s="7" t="s">
        <v>177</v>
      </c>
      <c r="E67" s="7" t="s">
        <v>178</v>
      </c>
      <c r="F67" s="10" t="s">
        <v>25</v>
      </c>
      <c r="G67" s="10" t="s">
        <v>100</v>
      </c>
      <c r="H67" s="10" t="s">
        <v>26</v>
      </c>
      <c r="I67" s="14">
        <v>0.95</v>
      </c>
      <c r="J67" s="22">
        <v>0.96689999999999998</v>
      </c>
      <c r="K67" s="16">
        <f>IF(AND(J67&lt;&gt;"",I67="N/A"),100%,IF(AND(I67&lt;&gt;"N/A",I67&lt;&gt;"",J67&lt;&gt;"",H67="Creciente"),IF((J67/I67)&gt;100%,100%,IF((J67/I67)&gt;100%,100%,(J67/I67))),IF(H67="Decreciente",IF((I67/J67)&gt;100%,100%,(I67/J67)),0)))</f>
        <v>1</v>
      </c>
    </row>
    <row r="68" spans="1:11" ht="63.75" x14ac:dyDescent="0.25">
      <c r="A68" s="57"/>
      <c r="B68" s="57"/>
      <c r="C68" s="7" t="s">
        <v>247</v>
      </c>
      <c r="D68" s="7" t="s">
        <v>179</v>
      </c>
      <c r="E68" s="7" t="s">
        <v>178</v>
      </c>
      <c r="F68" s="10" t="s">
        <v>25</v>
      </c>
      <c r="G68" s="10" t="s">
        <v>100</v>
      </c>
      <c r="H68" s="10" t="s">
        <v>26</v>
      </c>
      <c r="I68" s="14">
        <v>0.9</v>
      </c>
      <c r="J68" s="22">
        <v>0.95899999999999996</v>
      </c>
      <c r="K68" s="16">
        <f>IF(AND(J68&lt;&gt;"",I68="N/A"),100%,IF(AND(I68&lt;&gt;"N/A",I68&lt;&gt;"",J68&lt;&gt;"",H68="Creciente"),IF((J68/I68)&gt;100%,100%,IF((J68/I68)&gt;100%,100%,(J68/I68))),IF(H68="Decreciente",IF((I68/J68)&gt;100%,100%,(I68/J68)),0)))</f>
        <v>1</v>
      </c>
    </row>
    <row r="69" spans="1:11" ht="89.25" x14ac:dyDescent="0.25">
      <c r="A69" s="58"/>
      <c r="B69" s="58"/>
      <c r="C69" s="8" t="s">
        <v>180</v>
      </c>
      <c r="D69" s="8" t="s">
        <v>181</v>
      </c>
      <c r="E69" s="8" t="s">
        <v>182</v>
      </c>
      <c r="F69" s="11" t="s">
        <v>25</v>
      </c>
      <c r="G69" s="11" t="s">
        <v>12</v>
      </c>
      <c r="H69" s="11" t="s">
        <v>26</v>
      </c>
      <c r="I69" s="19">
        <v>1</v>
      </c>
      <c r="J69" s="19">
        <v>1</v>
      </c>
      <c r="K69" s="20">
        <f t="shared" si="1"/>
        <v>1</v>
      </c>
    </row>
    <row r="70" spans="1:11" ht="102" x14ac:dyDescent="0.25">
      <c r="A70" s="56" t="s">
        <v>183</v>
      </c>
      <c r="B70" s="56" t="s">
        <v>248</v>
      </c>
      <c r="C70" s="6" t="s">
        <v>235</v>
      </c>
      <c r="D70" s="6" t="s">
        <v>236</v>
      </c>
      <c r="E70" s="6" t="s">
        <v>237</v>
      </c>
      <c r="F70" s="9" t="s">
        <v>25</v>
      </c>
      <c r="G70" s="9" t="s">
        <v>12</v>
      </c>
      <c r="H70" s="9" t="s">
        <v>26</v>
      </c>
      <c r="I70" s="37">
        <v>0.75</v>
      </c>
      <c r="J70" s="32">
        <v>0.59299999999999997</v>
      </c>
      <c r="K70" s="24">
        <f t="shared" ref="K70:K83" si="5">IF(AND(J70&lt;&gt;"",I70="N/A"),100%,IF(AND(I70&lt;&gt;"N/A",I70&lt;&gt;"",J70&lt;&gt;"",H70="Creciente"),IF((J70/I70)&gt;100%,100%,IF((J70/I70)&gt;100%,100%,(J70/I70))),IF(H70="Decreciente",IF((I70/J70)&gt;100%,100%,(I70/J70)),0)))</f>
        <v>0.79066666666666663</v>
      </c>
    </row>
    <row r="71" spans="1:11" ht="51" x14ac:dyDescent="0.25">
      <c r="A71" s="57"/>
      <c r="B71" s="57"/>
      <c r="C71" s="7" t="s">
        <v>232</v>
      </c>
      <c r="D71" s="7" t="s">
        <v>233</v>
      </c>
      <c r="E71" s="7" t="s">
        <v>234</v>
      </c>
      <c r="F71" s="10" t="s">
        <v>25</v>
      </c>
      <c r="G71" s="10" t="s">
        <v>12</v>
      </c>
      <c r="H71" s="10" t="s">
        <v>26</v>
      </c>
      <c r="I71" s="31">
        <v>1</v>
      </c>
      <c r="J71" s="34">
        <v>0.99970000000000003</v>
      </c>
      <c r="K71" s="12">
        <f t="shared" si="5"/>
        <v>0.99970000000000003</v>
      </c>
    </row>
    <row r="72" spans="1:11" ht="76.5" x14ac:dyDescent="0.25">
      <c r="A72" s="57"/>
      <c r="B72" s="57"/>
      <c r="C72" s="7" t="s">
        <v>184</v>
      </c>
      <c r="D72" s="7" t="s">
        <v>185</v>
      </c>
      <c r="E72" s="7" t="s">
        <v>186</v>
      </c>
      <c r="F72" s="10" t="s">
        <v>25</v>
      </c>
      <c r="G72" s="10" t="s">
        <v>12</v>
      </c>
      <c r="H72" s="10" t="s">
        <v>26</v>
      </c>
      <c r="I72" s="31">
        <v>1</v>
      </c>
      <c r="J72" s="31">
        <v>1</v>
      </c>
      <c r="K72" s="16">
        <f t="shared" si="5"/>
        <v>1</v>
      </c>
    </row>
    <row r="73" spans="1:11" ht="76.5" x14ac:dyDescent="0.25">
      <c r="A73" s="57"/>
      <c r="B73" s="57"/>
      <c r="C73" s="7" t="s">
        <v>191</v>
      </c>
      <c r="D73" s="7" t="s">
        <v>192</v>
      </c>
      <c r="E73" s="7" t="s">
        <v>212</v>
      </c>
      <c r="F73" s="10" t="s">
        <v>25</v>
      </c>
      <c r="G73" s="10" t="s">
        <v>57</v>
      </c>
      <c r="H73" s="10" t="s">
        <v>26</v>
      </c>
      <c r="I73" s="31">
        <v>0.83</v>
      </c>
      <c r="J73" s="34">
        <v>0.75900000000000001</v>
      </c>
      <c r="K73" s="12">
        <f>IFERROR(IF(AND(J73&lt;&gt;"",I73="N/A"),100%,IF(AND(I73&lt;&gt;"N/A",I73&lt;&gt;"",J73&lt;&gt;"",H73="Creciente"),IF((J73/I73)&gt;100%,100%,IF((J73/I73)&gt;100%,100%,(J73/I73))),IF(H73="Decreciente",IF((I73/J73)&gt;100%,100%,(I73/J73)),0))),0)</f>
        <v>0.91445783132530123</v>
      </c>
    </row>
    <row r="74" spans="1:11" ht="76.5" x14ac:dyDescent="0.25">
      <c r="A74" s="57"/>
      <c r="B74" s="57"/>
      <c r="C74" s="7" t="s">
        <v>187</v>
      </c>
      <c r="D74" s="7" t="s">
        <v>211</v>
      </c>
      <c r="E74" s="7" t="s">
        <v>230</v>
      </c>
      <c r="F74" s="10" t="s">
        <v>25</v>
      </c>
      <c r="G74" s="10" t="s">
        <v>12</v>
      </c>
      <c r="H74" s="10" t="s">
        <v>26</v>
      </c>
      <c r="I74" s="31">
        <v>0.75</v>
      </c>
      <c r="J74" s="34">
        <v>0.68589999999999995</v>
      </c>
      <c r="K74" s="12">
        <f t="shared" si="5"/>
        <v>0.91453333333333331</v>
      </c>
    </row>
    <row r="75" spans="1:11" ht="38.25" x14ac:dyDescent="0.25">
      <c r="A75" s="57"/>
      <c r="B75" s="57"/>
      <c r="C75" s="7" t="s">
        <v>188</v>
      </c>
      <c r="D75" s="7" t="s">
        <v>210</v>
      </c>
      <c r="E75" s="7" t="s">
        <v>215</v>
      </c>
      <c r="F75" s="10" t="s">
        <v>25</v>
      </c>
      <c r="G75" s="10" t="s">
        <v>12</v>
      </c>
      <c r="H75" s="10" t="s">
        <v>26</v>
      </c>
      <c r="I75" s="34">
        <v>0.77859999999999996</v>
      </c>
      <c r="J75" s="34">
        <v>0.748</v>
      </c>
      <c r="K75" s="12">
        <f t="shared" si="5"/>
        <v>0.9606986899563319</v>
      </c>
    </row>
    <row r="76" spans="1:11" ht="51" x14ac:dyDescent="0.25">
      <c r="A76" s="57"/>
      <c r="B76" s="57"/>
      <c r="C76" s="7" t="s">
        <v>229</v>
      </c>
      <c r="D76" s="7" t="s">
        <v>231</v>
      </c>
      <c r="E76" s="7" t="s">
        <v>190</v>
      </c>
      <c r="F76" s="10" t="s">
        <v>11</v>
      </c>
      <c r="G76" s="10" t="s">
        <v>12</v>
      </c>
      <c r="H76" s="10" t="s">
        <v>13</v>
      </c>
      <c r="I76" s="10" t="s">
        <v>15</v>
      </c>
      <c r="J76" s="38">
        <v>15911</v>
      </c>
      <c r="K76" s="16">
        <f t="shared" si="5"/>
        <v>1</v>
      </c>
    </row>
    <row r="77" spans="1:11" ht="63.75" x14ac:dyDescent="0.25">
      <c r="A77" s="57"/>
      <c r="B77" s="57"/>
      <c r="C77" s="7" t="s">
        <v>227</v>
      </c>
      <c r="D77" s="7" t="s">
        <v>228</v>
      </c>
      <c r="E77" s="7" t="s">
        <v>221</v>
      </c>
      <c r="F77" s="10" t="s">
        <v>25</v>
      </c>
      <c r="G77" s="10" t="s">
        <v>21</v>
      </c>
      <c r="H77" s="10" t="s">
        <v>26</v>
      </c>
      <c r="I77" s="34">
        <v>0.82499999999999996</v>
      </c>
      <c r="J77" s="34">
        <v>0.84799999999999998</v>
      </c>
      <c r="K77" s="16">
        <f t="shared" si="5"/>
        <v>1</v>
      </c>
    </row>
    <row r="78" spans="1:11" ht="51" customHeight="1" x14ac:dyDescent="0.25">
      <c r="A78" s="39"/>
      <c r="B78" s="39"/>
      <c r="C78" s="7" t="s">
        <v>197</v>
      </c>
      <c r="D78" s="7" t="s">
        <v>209</v>
      </c>
      <c r="E78" s="7" t="s">
        <v>202</v>
      </c>
      <c r="F78" s="10" t="s">
        <v>25</v>
      </c>
      <c r="G78" s="10" t="s">
        <v>12</v>
      </c>
      <c r="H78" s="10" t="s">
        <v>26</v>
      </c>
      <c r="I78" s="31">
        <v>0.75</v>
      </c>
      <c r="J78" s="31">
        <v>0</v>
      </c>
      <c r="K78" s="16">
        <f t="shared" si="5"/>
        <v>0</v>
      </c>
    </row>
    <row r="79" spans="1:11" ht="51" customHeight="1" x14ac:dyDescent="0.25">
      <c r="A79" s="39"/>
      <c r="B79" s="39"/>
      <c r="C79" s="7" t="s">
        <v>193</v>
      </c>
      <c r="D79" s="7" t="s">
        <v>199</v>
      </c>
      <c r="E79" s="7" t="s">
        <v>198</v>
      </c>
      <c r="F79" s="10" t="s">
        <v>25</v>
      </c>
      <c r="G79" s="10" t="s">
        <v>12</v>
      </c>
      <c r="H79" s="10" t="s">
        <v>46</v>
      </c>
      <c r="I79" s="14">
        <v>0</v>
      </c>
      <c r="J79" s="31">
        <v>0</v>
      </c>
      <c r="K79" s="16">
        <f>IFERROR(IF(AND(J79&lt;&gt;"",I79="N/A"),100%,IF(AND(I79&lt;&gt;"N/A",I79&lt;&gt;"",J79&lt;&gt;"",H79="Creciente"),IF((J79/I79)&gt;100%,100%,IF((J79/I79)&gt;100%,100%,(J79/I79))),IF(H79="Decreciente",IF((I79/J79)&gt;100%,100%,(I79/J79)),0))),0)</f>
        <v>0</v>
      </c>
    </row>
    <row r="80" spans="1:11" ht="63.75" customHeight="1" x14ac:dyDescent="0.25">
      <c r="A80" s="39"/>
      <c r="B80" s="39"/>
      <c r="C80" s="7" t="s">
        <v>194</v>
      </c>
      <c r="D80" s="7" t="s">
        <v>208</v>
      </c>
      <c r="E80" s="7" t="s">
        <v>207</v>
      </c>
      <c r="F80" s="10" t="s">
        <v>25</v>
      </c>
      <c r="G80" s="10" t="s">
        <v>12</v>
      </c>
      <c r="H80" s="10" t="s">
        <v>26</v>
      </c>
      <c r="I80" s="31">
        <v>0.75</v>
      </c>
      <c r="J80" s="34">
        <v>0.13750000000000001</v>
      </c>
      <c r="K80" s="12">
        <f t="shared" si="5"/>
        <v>0.18333333333333335</v>
      </c>
    </row>
    <row r="81" spans="1:11" ht="51" customHeight="1" x14ac:dyDescent="0.25">
      <c r="A81" s="39"/>
      <c r="B81" s="39"/>
      <c r="C81" s="7" t="s">
        <v>195</v>
      </c>
      <c r="D81" s="7" t="s">
        <v>204</v>
      </c>
      <c r="E81" s="7" t="s">
        <v>203</v>
      </c>
      <c r="F81" s="10" t="s">
        <v>25</v>
      </c>
      <c r="G81" s="10" t="s">
        <v>12</v>
      </c>
      <c r="H81" s="10" t="s">
        <v>26</v>
      </c>
      <c r="I81" s="14">
        <v>0.75</v>
      </c>
      <c r="J81" s="34">
        <v>0.19289999999999999</v>
      </c>
      <c r="K81" s="12">
        <f t="shared" si="5"/>
        <v>0.25719999999999998</v>
      </c>
    </row>
    <row r="82" spans="1:11" ht="76.5" x14ac:dyDescent="0.25">
      <c r="A82" s="39"/>
      <c r="B82" s="39"/>
      <c r="C82" s="7" t="s">
        <v>216</v>
      </c>
      <c r="D82" s="7" t="s">
        <v>206</v>
      </c>
      <c r="E82" s="7" t="s">
        <v>205</v>
      </c>
      <c r="F82" s="10" t="s">
        <v>25</v>
      </c>
      <c r="G82" s="10" t="s">
        <v>12</v>
      </c>
      <c r="H82" s="10" t="s">
        <v>26</v>
      </c>
      <c r="I82" s="31">
        <v>0.83</v>
      </c>
      <c r="J82" s="34">
        <v>0.75900000000000001</v>
      </c>
      <c r="K82" s="12">
        <f t="shared" si="5"/>
        <v>0.91445783132530123</v>
      </c>
    </row>
    <row r="83" spans="1:11" ht="63.75" x14ac:dyDescent="0.25">
      <c r="A83" s="40"/>
      <c r="B83" s="40"/>
      <c r="C83" s="8" t="s">
        <v>196</v>
      </c>
      <c r="D83" s="8" t="s">
        <v>200</v>
      </c>
      <c r="E83" s="8" t="s">
        <v>201</v>
      </c>
      <c r="F83" s="11" t="s">
        <v>25</v>
      </c>
      <c r="G83" s="11" t="s">
        <v>12</v>
      </c>
      <c r="H83" s="11" t="s">
        <v>26</v>
      </c>
      <c r="I83" s="36">
        <v>1</v>
      </c>
      <c r="J83" s="36">
        <v>0</v>
      </c>
      <c r="K83" s="20">
        <f t="shared" si="5"/>
        <v>0</v>
      </c>
    </row>
  </sheetData>
  <mergeCells count="29">
    <mergeCell ref="A66:A69"/>
    <mergeCell ref="B66:B69"/>
    <mergeCell ref="A70:A77"/>
    <mergeCell ref="B70:B77"/>
    <mergeCell ref="A51:A57"/>
    <mergeCell ref="B51:B57"/>
    <mergeCell ref="A58:A62"/>
    <mergeCell ref="B58:B62"/>
    <mergeCell ref="A63:A65"/>
    <mergeCell ref="B63:B65"/>
    <mergeCell ref="A29:A34"/>
    <mergeCell ref="B29:B34"/>
    <mergeCell ref="B39:B43"/>
    <mergeCell ref="A39:A50"/>
    <mergeCell ref="B44:B50"/>
    <mergeCell ref="A35:A38"/>
    <mergeCell ref="B35:B38"/>
    <mergeCell ref="A16:A20"/>
    <mergeCell ref="B16:B20"/>
    <mergeCell ref="A21:A23"/>
    <mergeCell ref="B21:B23"/>
    <mergeCell ref="A24:A28"/>
    <mergeCell ref="B24:B28"/>
    <mergeCell ref="A1:A4"/>
    <mergeCell ref="B1:K2"/>
    <mergeCell ref="B3:K4"/>
    <mergeCell ref="A6:K6"/>
    <mergeCell ref="A9:A15"/>
    <mergeCell ref="B9:B15"/>
  </mergeCells>
  <conditionalFormatting sqref="K69:K83 K9:K16 K57:K67 K18:K55">
    <cfRule type="cellIs" dxfId="15" priority="17" operator="greaterThanOrEqual">
      <formula>0.901</formula>
    </cfRule>
    <cfRule type="cellIs" dxfId="14" priority="18" operator="between">
      <formula>0.701</formula>
      <formula>0.9</formula>
    </cfRule>
    <cfRule type="cellIs" dxfId="13" priority="19" operator="lessThanOrEqual">
      <formula>0.7</formula>
    </cfRule>
    <cfRule type="expression" dxfId="12" priority="20">
      <formula>AND($I$9="",$J$9="",)</formula>
    </cfRule>
  </conditionalFormatting>
  <conditionalFormatting sqref="K68">
    <cfRule type="cellIs" dxfId="11" priority="13" operator="greaterThanOrEqual">
      <formula>0.901</formula>
    </cfRule>
    <cfRule type="cellIs" dxfId="10" priority="14" operator="between">
      <formula>0.701</formula>
      <formula>0.9</formula>
    </cfRule>
    <cfRule type="cellIs" dxfId="9" priority="15" operator="lessThanOrEqual">
      <formula>0.7</formula>
    </cfRule>
    <cfRule type="expression" dxfId="8" priority="16">
      <formula>AND($I$9="",$J$9="",)</formula>
    </cfRule>
  </conditionalFormatting>
  <conditionalFormatting sqref="K56">
    <cfRule type="cellIs" dxfId="7" priority="9" operator="greaterThanOrEqual">
      <formula>0.901</formula>
    </cfRule>
    <cfRule type="cellIs" dxfId="6" priority="10" operator="between">
      <formula>0.701</formula>
      <formula>0.9</formula>
    </cfRule>
    <cfRule type="cellIs" dxfId="5" priority="11" operator="lessThanOrEqual">
      <formula>0.7</formula>
    </cfRule>
    <cfRule type="expression" dxfId="4" priority="12">
      <formula>AND($I$9="",$J$9="",)</formula>
    </cfRule>
  </conditionalFormatting>
  <conditionalFormatting sqref="K17">
    <cfRule type="cellIs" dxfId="3" priority="1" operator="greaterThanOrEqual">
      <formula>0.901</formula>
    </cfRule>
    <cfRule type="cellIs" dxfId="2" priority="2" operator="between">
      <formula>0.701</formula>
      <formula>0.9</formula>
    </cfRule>
    <cfRule type="cellIs" dxfId="1" priority="3" operator="lessThanOrEqual">
      <formula>0.7</formula>
    </cfRule>
    <cfRule type="expression" dxfId="0" priority="4">
      <formula>AND($I$9="",$J$9="",)</formula>
    </cfRule>
  </conditionalFormatting>
  <pageMargins left="0.15748031496062992" right="0.15748031496062992" top="0.15748031496062992" bottom="0.28999999999999998" header="0.15748031496062992" footer="0.09"/>
  <pageSetup scale="75" orientation="landscape" r:id="rId1"/>
  <headerFooter>
    <oddFooter>&amp;CPágina &amp;P de &amp;N</oddFooter>
  </headerFooter>
  <ignoredErrors>
    <ignoredError sqref="K16 K56 K69 K34 K32 K73 K79 K41 K64"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Septiembre 2024</vt:lpstr>
      <vt:lpstr>'Septiembre 2024'!Títulos_a_imprimir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Julio Buitrago Ortiz</dc:creator>
  <cp:lastModifiedBy>Carlos Julio Buitrago Ortiz</cp:lastModifiedBy>
  <cp:lastPrinted>2025-02-18T13:44:18Z</cp:lastPrinted>
  <dcterms:created xsi:type="dcterms:W3CDTF">2019-02-21T21:53:41Z</dcterms:created>
  <dcterms:modified xsi:type="dcterms:W3CDTF">2025-02-19T13:53:08Z</dcterms:modified>
</cp:coreProperties>
</file>